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oufel\Downloads\Fwd__Eléments_à_publier_sur_le_site_de_ABB\"/>
    </mc:Choice>
  </mc:AlternateContent>
  <xr:revisionPtr revIDLastSave="0" documentId="10_ncr:100000_{92E0EB3A-F6AA-40C9-9C51-37C38E1D34A5}" xr6:coauthVersionLast="31" xr6:coauthVersionMax="31" xr10:uidLastSave="{00000000-0000-0000-0000-000000000000}"/>
  <workbookProtection workbookAlgorithmName="SHA-512" workbookHashValue="QwBH4O+Go4zpjNkV7ZK1bahg34TQYhCdBmt45+mX9/wmJkqaN0wIGM8h4HzYVdf2+gdchyOWJ7Lw0HzfJffx1A==" workbookSaltValue="w80Z4tUMyJtMyQCX6rgBDQ==" workbookSpinCount="100000" lockStructure="1"/>
  <bookViews>
    <workbookView xWindow="0" yWindow="0" windowWidth="23040" windowHeight="9072" tabRatio="640" activeTab="1" xr2:uid="{00000000-000D-0000-FFFF-FFFF00000000}"/>
  </bookViews>
  <sheets>
    <sheet name="B note 1" sheetId="5" r:id="rId1"/>
    <sheet name="B note 2" sheetId="18" r:id="rId2"/>
    <sheet name="B note 3" sheetId="19" r:id="rId3"/>
    <sheet name="B note 4" sheetId="20" r:id="rId4"/>
    <sheet name="B note 5" sheetId="21" r:id="rId5"/>
    <sheet name="B note 6" sheetId="22" r:id="rId6"/>
    <sheet name="B note 7" sheetId="23" r:id="rId7"/>
    <sheet name="B note 8" sheetId="24" r:id="rId8"/>
    <sheet name="B note 9" sheetId="25" r:id="rId9"/>
    <sheet name="B note 10" sheetId="28" r:id="rId10"/>
    <sheet name="B note 11" sheetId="26" r:id="rId11"/>
    <sheet name="B note 12" sheetId="39" r:id="rId12"/>
    <sheet name="B note 13" sheetId="41" r:id="rId13"/>
    <sheet name="CR note 1" sheetId="27" r:id="rId14"/>
    <sheet name="CR note 2" sheetId="10" r:id="rId15"/>
    <sheet name="CR note 3" sheetId="11" r:id="rId16"/>
    <sheet name="CR note 4" sheetId="15" r:id="rId17"/>
    <sheet name="CR note 5" sheetId="12" r:id="rId18"/>
    <sheet name="CR note 6" sheetId="16" r:id="rId19"/>
    <sheet name="CR note 7" sheetId="13" r:id="rId20"/>
    <sheet name="CR note 8" sheetId="14" r:id="rId21"/>
    <sheet name="CR note 9" sheetId="17" r:id="rId22"/>
  </sheets>
  <definedNames>
    <definedName name="AS2DocOpenMode" hidden="1">"AS2DocumentEdit"</definedName>
    <definedName name="_xlnm.Print_Area" localSheetId="0">'B note 1'!$C$2:$F$10</definedName>
    <definedName name="_xlnm.Print_Area" localSheetId="9">'B note 10'!$C$2:$I$9</definedName>
    <definedName name="_xlnm.Print_Area" localSheetId="10">'B note 11'!$C$2:$F$15</definedName>
    <definedName name="_xlnm.Print_Area" localSheetId="11">'B note 12'!$C$2:$F$23</definedName>
    <definedName name="_xlnm.Print_Area" localSheetId="12">'B note 13'!#REF!</definedName>
    <definedName name="_xlnm.Print_Area" localSheetId="1">'B note 2'!$C$2:$J$36</definedName>
    <definedName name="_xlnm.Print_Area" localSheetId="2">'B note 3'!$C$2:$J$11</definedName>
    <definedName name="_xlnm.Print_Area" localSheetId="3">'B note 4'!$C$2:$F$18</definedName>
    <definedName name="_xlnm.Print_Area" localSheetId="4">'B note 5'!$C$2:$F$22</definedName>
    <definedName name="_xlnm.Print_Area" localSheetId="5">'B note 6'!$C$2:$F$12</definedName>
    <definedName name="_xlnm.Print_Area" localSheetId="6">'B note 7'!$C$2:$F$10</definedName>
    <definedName name="_xlnm.Print_Area" localSheetId="7">'B note 8'!$C$2:$F$17</definedName>
    <definedName name="_xlnm.Print_Area" localSheetId="8">'B note 9'!$C$2:$J$16</definedName>
    <definedName name="_xlnm.Print_Area" localSheetId="13">'CR note 1'!$C$2:$J$23</definedName>
    <definedName name="_xlnm.Print_Area" localSheetId="14">'CR note 2'!$C$2:$J$16</definedName>
    <definedName name="_xlnm.Print_Area" localSheetId="15">'CR note 3'!$C$2:$J$13</definedName>
    <definedName name="_xlnm.Print_Area" localSheetId="16">'CR note 4'!$C$2:$F$12</definedName>
    <definedName name="_xlnm.Print_Area" localSheetId="17">'CR note 5'!$C$2:$J$11</definedName>
    <definedName name="_xlnm.Print_Area" localSheetId="18">'CR note 6'!$C$2:$F$9</definedName>
    <definedName name="_xlnm.Print_Area" localSheetId="19">'CR note 7'!$C$3:$F$22</definedName>
    <definedName name="_xlnm.Print_Area" localSheetId="20">'CR note 8'!$C$2:$F$7</definedName>
    <definedName name="_xlnm.Print_Area" localSheetId="21">'CR note 9'!$C$2:$F$17</definedName>
  </definedNames>
  <calcPr calcId="179017"/>
</workbook>
</file>

<file path=xl/calcChain.xml><?xml version="1.0" encoding="utf-8"?>
<calcChain xmlns="http://schemas.openxmlformats.org/spreadsheetml/2006/main">
  <c r="D17" i="17" l="1"/>
  <c r="F17" i="17"/>
  <c r="F25" i="17"/>
  <c r="F28" i="17"/>
  <c r="D10" i="13" l="1"/>
  <c r="I8" i="28" l="1"/>
  <c r="D27" i="17" l="1"/>
  <c r="D24" i="17" l="1"/>
  <c r="D28" i="17" l="1"/>
  <c r="F22" i="13" l="1"/>
  <c r="D22" i="13"/>
  <c r="I5" i="28" l="1"/>
  <c r="I9" i="28" s="1"/>
  <c r="D11" i="24" l="1"/>
  <c r="F17" i="24"/>
  <c r="D17" i="24"/>
  <c r="F11" i="24"/>
  <c r="F11" i="22" l="1"/>
  <c r="F9" i="21"/>
  <c r="D9" i="21"/>
  <c r="F10" i="23"/>
  <c r="D10" i="23"/>
  <c r="F7" i="23"/>
  <c r="F11" i="21" l="1"/>
  <c r="D11" i="21"/>
  <c r="D29" i="17" l="1"/>
  <c r="F29" i="17" l="1"/>
  <c r="H16" i="10" l="1"/>
  <c r="H13" i="10"/>
  <c r="F12" i="41" l="1"/>
  <c r="F6" i="41"/>
  <c r="E9" i="28" l="1"/>
  <c r="H15" i="10" l="1"/>
  <c r="D21" i="39" l="1"/>
  <c r="D16" i="39"/>
  <c r="D5" i="39"/>
  <c r="D9" i="39" l="1"/>
  <c r="I11" i="19"/>
  <c r="E11" i="19"/>
  <c r="J11" i="19" l="1"/>
  <c r="F11" i="19"/>
  <c r="F9" i="18" l="1"/>
  <c r="J9" i="18"/>
  <c r="H11" i="19" l="1"/>
  <c r="D11" i="19" l="1"/>
  <c r="F8" i="14" l="1"/>
  <c r="D8" i="14" l="1"/>
  <c r="I11" i="12" l="1"/>
  <c r="H11" i="12"/>
  <c r="J11" i="12"/>
  <c r="E11" i="12"/>
  <c r="D11" i="12"/>
  <c r="F10" i="12"/>
  <c r="F11" i="12" s="1"/>
  <c r="F9" i="28" l="1"/>
  <c r="G9" i="28"/>
  <c r="H9" i="28"/>
  <c r="D8" i="22" l="1"/>
  <c r="F9" i="10" l="1"/>
  <c r="F10" i="10"/>
  <c r="F14" i="10"/>
  <c r="F8" i="10"/>
  <c r="F7" i="10"/>
  <c r="F11" i="10"/>
  <c r="F13" i="10"/>
  <c r="F15" i="10"/>
  <c r="F22" i="27"/>
  <c r="F21" i="27"/>
  <c r="F9" i="27" l="1"/>
  <c r="F7" i="27"/>
  <c r="F8" i="27"/>
  <c r="F12" i="27"/>
  <c r="F11" i="27"/>
  <c r="D13" i="11" l="1"/>
  <c r="F6" i="11" l="1"/>
  <c r="F13" i="11" s="1"/>
  <c r="D11" i="26" l="1"/>
  <c r="D18" i="20" l="1"/>
  <c r="D22" i="21" l="1"/>
  <c r="I15" i="18"/>
  <c r="H15" i="18"/>
  <c r="I11" i="18"/>
  <c r="H11" i="18"/>
  <c r="J10" i="18"/>
  <c r="J8" i="18"/>
  <c r="J7" i="18"/>
  <c r="E15" i="18"/>
  <c r="D15" i="18"/>
  <c r="F10" i="18"/>
  <c r="E11" i="18"/>
  <c r="F7" i="18"/>
  <c r="D11" i="18"/>
  <c r="F8" i="18"/>
  <c r="F15" i="18" l="1"/>
  <c r="F11" i="18"/>
  <c r="D21" i="18"/>
  <c r="J11" i="18"/>
  <c r="E21" i="18"/>
  <c r="I21" i="18"/>
  <c r="H21" i="18"/>
  <c r="J15" i="18"/>
  <c r="F21" i="18" l="1"/>
  <c r="J21" i="18"/>
  <c r="D9" i="16" l="1"/>
  <c r="D8" i="20"/>
  <c r="D10" i="20" s="1"/>
  <c r="D9" i="5" l="1"/>
  <c r="D10" i="5" s="1"/>
  <c r="E10" i="27" l="1"/>
  <c r="D10" i="27"/>
  <c r="F6" i="27"/>
  <c r="E6" i="27"/>
  <c r="D6" i="27"/>
  <c r="D8" i="26"/>
  <c r="D5" i="26"/>
  <c r="D7" i="23"/>
  <c r="E12" i="10"/>
  <c r="D12" i="10"/>
  <c r="E6" i="10"/>
  <c r="D6" i="10"/>
  <c r="E16" i="10" l="1"/>
  <c r="D16" i="10"/>
  <c r="E23" i="27"/>
  <c r="F6" i="10"/>
  <c r="F12" i="10"/>
  <c r="D23" i="27"/>
  <c r="F10" i="27"/>
  <c r="F23" i="27" s="1"/>
  <c r="D5" i="22"/>
  <c r="D11" i="22" s="1"/>
  <c r="D15" i="26"/>
  <c r="F16" i="10" l="1"/>
</calcChain>
</file>

<file path=xl/sharedStrings.xml><?xml version="1.0" encoding="utf-8"?>
<sst xmlns="http://schemas.openxmlformats.org/spreadsheetml/2006/main" count="371" uniqueCount="249">
  <si>
    <t>Total</t>
  </si>
  <si>
    <t>Actifs financiers disponibles à la vente</t>
  </si>
  <si>
    <t>Prêts et créances sur la clientèle</t>
  </si>
  <si>
    <t>Comptes ordinaires débiteurs</t>
  </si>
  <si>
    <t>Prêts consentis à la clientèle</t>
  </si>
  <si>
    <t>Opérations de pension</t>
  </si>
  <si>
    <t>Opérations de location-financement</t>
  </si>
  <si>
    <t>Total des prêts consentis et créances sur la clientèle nets de dépréciation</t>
  </si>
  <si>
    <t>Comptes à terme</t>
  </si>
  <si>
    <t>Comptes d'épargne</t>
  </si>
  <si>
    <t>Bons de caisse</t>
  </si>
  <si>
    <t>Total des dettes envers la clientèle</t>
  </si>
  <si>
    <t>Impôts courants</t>
  </si>
  <si>
    <t>Impôts différés</t>
  </si>
  <si>
    <t>Actifs d'impôts courants et différés</t>
  </si>
  <si>
    <t>Passifs d'impôts courants et différés</t>
  </si>
  <si>
    <t>Portefeuille de transaction</t>
  </si>
  <si>
    <t>Titres à revenu fixe</t>
  </si>
  <si>
    <t>Dettes représentées par un titre</t>
  </si>
  <si>
    <t>Produits</t>
  </si>
  <si>
    <t xml:space="preserve">Charges </t>
  </si>
  <si>
    <t>Net</t>
  </si>
  <si>
    <t>Commissions nettes sur opérations</t>
  </si>
  <si>
    <t>Avec les établissements de crédit</t>
  </si>
  <si>
    <t>Avec la clientèle</t>
  </si>
  <si>
    <t>Sur titres</t>
  </si>
  <si>
    <t>De change</t>
  </si>
  <si>
    <t>Prestations de services bancaires et financiers</t>
  </si>
  <si>
    <t>Produits nets sur moyens de paiement</t>
  </si>
  <si>
    <t>Assurance</t>
  </si>
  <si>
    <t>Autres</t>
  </si>
  <si>
    <t>Produits nets de commissions</t>
  </si>
  <si>
    <t>Titres à revenu fixe et variable</t>
  </si>
  <si>
    <t>Instruments financiers dérivés</t>
  </si>
  <si>
    <t>Prêts</t>
  </si>
  <si>
    <t>Emprunts</t>
  </si>
  <si>
    <t>Réévaluation des portefeuilles couverts en taux</t>
  </si>
  <si>
    <t>Réévaluation des positions de change</t>
  </si>
  <si>
    <t>Charges</t>
  </si>
  <si>
    <t>Produits nets de l'activité d'assurance</t>
  </si>
  <si>
    <t>Produits nets des immeubles de placement</t>
  </si>
  <si>
    <t>Produits nets des immobilisations en location simple</t>
  </si>
  <si>
    <t>Produits nets de l'activité de promotion immobilière</t>
  </si>
  <si>
    <t>Autres produits et charges</t>
  </si>
  <si>
    <t>Total net des produits et charges des autres activités</t>
  </si>
  <si>
    <t>Autres provisions pour risques et charges</t>
  </si>
  <si>
    <t>Immobilisations corporelles et incorporelles d'exploitation</t>
  </si>
  <si>
    <t>Plus-values de cession</t>
  </si>
  <si>
    <t>Moins-values de cession</t>
  </si>
  <si>
    <t>Actions et autres titres à revenu variable</t>
  </si>
  <si>
    <t>Produits de dividendes</t>
  </si>
  <si>
    <t>Charges de dépréciation</t>
  </si>
  <si>
    <t>Plus-values nettes de cession</t>
  </si>
  <si>
    <t>Plus ou moins-value de cession</t>
  </si>
  <si>
    <t>Charges de personnel</t>
  </si>
  <si>
    <t>Impôts et taxes</t>
  </si>
  <si>
    <t>Charges externes</t>
  </si>
  <si>
    <t>Autres charges générales d'exploitation</t>
  </si>
  <si>
    <t>Dotations nettes aux dépréciations</t>
  </si>
  <si>
    <t>Récupérations sur créances amorties</t>
  </si>
  <si>
    <t>Créances irrécouvrables non couvertes par des dépréciations</t>
  </si>
  <si>
    <t>Total du coût du risque de la période</t>
  </si>
  <si>
    <t>Prêts et créances sur les établissements de crédit</t>
  </si>
  <si>
    <t>Actifs financiers détenus jusqu'à l'échéance</t>
  </si>
  <si>
    <t>Instruments financiers des activités de marché</t>
  </si>
  <si>
    <t>Autres actifs</t>
  </si>
  <si>
    <t>Engagements par signature et divers</t>
  </si>
  <si>
    <t>Charge nette de l'impôt sur les bénéfices</t>
  </si>
  <si>
    <t>Charge d'impôts courants</t>
  </si>
  <si>
    <t>Charge nette d'impôt différés de l'exercice</t>
  </si>
  <si>
    <t>Charges d'impôt sur les bénéfices</t>
  </si>
  <si>
    <t>Taux d'impôt effectif moyen</t>
  </si>
  <si>
    <t>Valeurs en caisse</t>
  </si>
  <si>
    <t>Service des chèques postaux</t>
  </si>
  <si>
    <t>Trésor public</t>
  </si>
  <si>
    <t>Titres de créance négociables</t>
  </si>
  <si>
    <t>Obligations</t>
  </si>
  <si>
    <t>Obligations d'Etat</t>
  </si>
  <si>
    <t>Autres obligations</t>
  </si>
  <si>
    <t>Instruments dérivés de cours de change</t>
  </si>
  <si>
    <t>Instruments dérivés de taux d'intérêt</t>
  </si>
  <si>
    <t>Instruments dérivés sur actions</t>
  </si>
  <si>
    <t>Instruments dérivés de crédit</t>
  </si>
  <si>
    <t>Autres instruments dérivés</t>
  </si>
  <si>
    <t>Total des actifs financiers en valeur de marché par résultat</t>
  </si>
  <si>
    <t>Emprunts de titres et ventes à découvert</t>
  </si>
  <si>
    <t>Etablissements de crédit</t>
  </si>
  <si>
    <t>Clientèle entreprises</t>
  </si>
  <si>
    <t>Comptes à vue</t>
  </si>
  <si>
    <t>Dépréciation des prêts et créances émis sur les établissements de crédit</t>
  </si>
  <si>
    <t>Total des prêts consentis et créances sur les établissements de crédit nets de dépréciation</t>
  </si>
  <si>
    <t>Total des prêts consentis et créances sur la clientèle (avant dépréciation)</t>
  </si>
  <si>
    <t>Dépréciation des prêts et créances sur la clientèle</t>
  </si>
  <si>
    <t>Autres comptes créditeurs</t>
  </si>
  <si>
    <t>Comptes ordinaires créditeurs</t>
  </si>
  <si>
    <t>Autres dettes représentées par un titre</t>
  </si>
  <si>
    <t>Titres de créances négociables</t>
  </si>
  <si>
    <t>Emprunts obligataires</t>
  </si>
  <si>
    <t>Emprunts subordonnés</t>
  </si>
  <si>
    <t>à durée déterminée</t>
  </si>
  <si>
    <t>à durée indéterminée</t>
  </si>
  <si>
    <t>Titres subordonnés</t>
  </si>
  <si>
    <t>Fonds publics affectés et fonds spéciaux de garantie</t>
  </si>
  <si>
    <t>Bons du Trésor et autres effets mobilisables auprès des Banques Centrales</t>
  </si>
  <si>
    <t>Autres titres de créance négociables</t>
  </si>
  <si>
    <t>Dépôts de garantie versés et cautionnements constitués</t>
  </si>
  <si>
    <t>Comptes de règlements relatifs aux opérations sur titres</t>
  </si>
  <si>
    <t>Comptes d'encaissement</t>
  </si>
  <si>
    <t>Part des réassureurs dans les provisions techniques</t>
  </si>
  <si>
    <t>Produits à recevoir et charges comptabilisées d'avance</t>
  </si>
  <si>
    <t>Total des comptes de régularisation et actifs divers</t>
  </si>
  <si>
    <t>Dépôts de garantie reçus</t>
  </si>
  <si>
    <t>Charges à payer et produits constatés d'avance</t>
  </si>
  <si>
    <t>Autres créditeurs et passifs divers</t>
  </si>
  <si>
    <t>Total des comptes de régularisation et passifs divers</t>
  </si>
  <si>
    <t>Terrains et constructions</t>
  </si>
  <si>
    <t>Equipement, mobilier, installations</t>
  </si>
  <si>
    <t>Biens mobiliers donnés en location</t>
  </si>
  <si>
    <t>Autres immobilisations</t>
  </si>
  <si>
    <t>Logiciels informatiques acquis</t>
  </si>
  <si>
    <t>Logiciels informatiques produits par l'entreprise</t>
  </si>
  <si>
    <t>Autres immobilisations incorporelles</t>
  </si>
  <si>
    <t>Valeur brute comptable</t>
  </si>
  <si>
    <t>Cumul des amortissements et pertes de valeur</t>
  </si>
  <si>
    <t>Valeur nette comptable</t>
  </si>
  <si>
    <t>Opérations avec la clientèle</t>
  </si>
  <si>
    <t>Comptes et prêts / emprunts</t>
  </si>
  <si>
    <t>Opérations de pensions</t>
  </si>
  <si>
    <t>Opérations interbancaires</t>
  </si>
  <si>
    <t>Emprunts émis par le Groupe</t>
  </si>
  <si>
    <t>Instruments de couverture de résultats futurs</t>
  </si>
  <si>
    <t>Instruments de couverture des portefeuilles couverts en taux</t>
  </si>
  <si>
    <t>Prêts / emprunts</t>
  </si>
  <si>
    <t>Actifs disponibles à la vente</t>
  </si>
  <si>
    <t>Actifs détenus jusqu'à échéance</t>
  </si>
  <si>
    <t>Total des passifs financiers en valeur de marché par résultat</t>
  </si>
  <si>
    <t>aux établissements de crédit</t>
  </si>
  <si>
    <t>à la clientèle entreprises</t>
  </si>
  <si>
    <t>à la clientèle particuliers</t>
  </si>
  <si>
    <t>ACTIFS FINANCIERS</t>
  </si>
  <si>
    <t>Portefeuille de transactions</t>
  </si>
  <si>
    <t>PASSIFS FINANCIERS</t>
  </si>
  <si>
    <t>Banque centrale, trésor public, service des chèques postaux</t>
  </si>
  <si>
    <t>Valeurs en caisse, banques centrales, trésor public, service des chèques postaux</t>
  </si>
  <si>
    <t>Banques centrales</t>
  </si>
  <si>
    <t>En milliers de DH</t>
  </si>
  <si>
    <t>VALEURS EN CAISSE, BANQUES CENTRALES, TRESOR PUBLIC, SERVICE DES CHEQUES POSTAUX</t>
  </si>
  <si>
    <t>ACTIFS ET PASSIFS FINANCIERS A LA JUSTE VALEUR PAR RESULTAT</t>
  </si>
  <si>
    <t>ACTIFS DISPONIBLES A LA VENTE</t>
  </si>
  <si>
    <t>PRETS ET CREANCES SUR LES ETABLISSEMENTS DE CREDIT</t>
  </si>
  <si>
    <t>PRETS ET CREANCES SUR LA CLIENTELE</t>
  </si>
  <si>
    <t>DETTES ENVERS LES ETABLISSEMENTS DE CREDIT</t>
  </si>
  <si>
    <t>DETTES ENVERS LA CLIENTELE</t>
  </si>
  <si>
    <t>DETTES REPRESENTEES PAR UN TITRE ET DETTES SUBORDONNEES</t>
  </si>
  <si>
    <t>IMPOTS COURANTS ET DIFFERES</t>
  </si>
  <si>
    <t>COMPTES DE REGULARISATION, ACTIFS ET PASSIFS DIVERS</t>
  </si>
  <si>
    <t>Autres débiteurs et actifs divers</t>
  </si>
  <si>
    <t>PROVISIONS POUR RISQUES ET CHARGES</t>
  </si>
  <si>
    <t>Provisions pour risques fiscaux</t>
  </si>
  <si>
    <t>MARGE D'INTERETS</t>
  </si>
  <si>
    <t>COMMISSIONS NETTES</t>
  </si>
  <si>
    <t>GAINS NETS SUR INSTRUMENTS FINANCIERS EVALUES EN VALEUR DE MARCHE PAR RESULTAT</t>
  </si>
  <si>
    <t>GAINS NETS SUR ACTIFS DISPONIBLES A LA VENTE</t>
  </si>
  <si>
    <t>PRODUITS ET CHARGES DES AUTRES ACTIVITES</t>
  </si>
  <si>
    <t>CHARGES GENERALES D'EXPLOITATION</t>
  </si>
  <si>
    <t>COUT DU RISQUE DE LA PERIODE</t>
  </si>
  <si>
    <t>GAINS ET PERTES SUR LES AUTRES ACTIFS</t>
  </si>
  <si>
    <t>IMPOTS SUR LES BENEFICES</t>
  </si>
  <si>
    <t>CHARGE NETTE DE L'IMPOT SUR LES BENEFICES</t>
  </si>
  <si>
    <t>TAUX EFFECTIF D'IMPOT</t>
  </si>
  <si>
    <t>Provisions pour restructurations</t>
  </si>
  <si>
    <t>Provisions pour risques et charges</t>
  </si>
  <si>
    <t>Dotations</t>
  </si>
  <si>
    <t>Reprises utilisées</t>
  </si>
  <si>
    <t>Reprises non utilisées</t>
  </si>
  <si>
    <t>Total des dettes envers les établissements de crédit</t>
  </si>
  <si>
    <t>Total des prêts consentis et créances sur les établissements de crédit avant dépréciation</t>
  </si>
  <si>
    <t>Total Immobilisations corporelles</t>
  </si>
  <si>
    <t>Total immobilisations incorporelles</t>
  </si>
  <si>
    <t>IMMOBILISATIONS CORPORELLES ET INCORPORELLES</t>
  </si>
  <si>
    <t>Dotations ou reprises sur titres</t>
  </si>
  <si>
    <t>Total des produits et charges d'intérêt ou assimilés</t>
  </si>
  <si>
    <t>Résultat avant impôt</t>
  </si>
  <si>
    <t>Gains ou pertes sur autres actifs</t>
  </si>
  <si>
    <t>Titres de participation non consolidés</t>
  </si>
  <si>
    <t>Juste valeur</t>
  </si>
  <si>
    <t>Gains ou pertes latentes</t>
  </si>
  <si>
    <t>Total des titres disponibles à la vente</t>
  </si>
  <si>
    <t>Bons du Trésor et valeurs assimilées</t>
  </si>
  <si>
    <t>ACTIFS FINANCIERS DETENUS JUSQU’A L'ECHEANCE</t>
  </si>
  <si>
    <t>Autres mouvements</t>
  </si>
  <si>
    <t>Provisions</t>
  </si>
  <si>
    <t>ENGAGEMENTS DE FINANCEMENT</t>
  </si>
  <si>
    <t>Engagements de financement donnés</t>
  </si>
  <si>
    <t>Clientèle</t>
  </si>
  <si>
    <t>Autres engagements en faveur de la clientèle</t>
  </si>
  <si>
    <t>Engagements de financement reçus</t>
  </si>
  <si>
    <t>ENGAGEMENTS DE GARANTIE</t>
  </si>
  <si>
    <t>Cautions administratives et fiscales</t>
  </si>
  <si>
    <t>Autres cautions</t>
  </si>
  <si>
    <t>Engagements de garantie donnés</t>
  </si>
  <si>
    <t>Engagements de garantie reçus</t>
  </si>
  <si>
    <t>Instruments dérivés</t>
  </si>
  <si>
    <t>Actifs financiers à la juste valeur par résultat sur option</t>
  </si>
  <si>
    <t xml:space="preserve">COUT DU RISQUE DE LA PERIODE </t>
  </si>
  <si>
    <t>Instruments ﬁnanciers en valeur de marché par résultat détenus à des ﬁns de transaction</t>
  </si>
  <si>
    <t>Instruments ﬁnanciers en valeur de marché par résultat sur option</t>
  </si>
  <si>
    <t>Prix de marché</t>
  </si>
  <si>
    <t>Modèle avec paramètres observables</t>
  </si>
  <si>
    <t>Modèle avec paramètres non observables</t>
  </si>
  <si>
    <t>Imposition forfaitaire</t>
  </si>
  <si>
    <t>Différences permanentes</t>
  </si>
  <si>
    <t>Déficit reportable</t>
  </si>
  <si>
    <t>Autres éléments</t>
  </si>
  <si>
    <t>Différences temporaires</t>
  </si>
  <si>
    <t>Sur autres instruments financiers</t>
  </si>
  <si>
    <t>Provisions pour litige</t>
  </si>
  <si>
    <t>dont fonds de commerce acquis</t>
  </si>
  <si>
    <t>PARTIES LIEES</t>
  </si>
  <si>
    <t>Entreprises consolidées par intégration globale</t>
  </si>
  <si>
    <t>Entreprises consolidées par mise en équivalence</t>
  </si>
  <si>
    <t>Actif</t>
  </si>
  <si>
    <t>Prêts, avances et titres</t>
  </si>
  <si>
    <t>Comptes ordinaires</t>
  </si>
  <si>
    <t>Titres</t>
  </si>
  <si>
    <t>Opérations de location financement</t>
  </si>
  <si>
    <t>Actifs divers</t>
  </si>
  <si>
    <t>Passif</t>
  </si>
  <si>
    <t>Dépôts</t>
  </si>
  <si>
    <t>Autres emprunts</t>
  </si>
  <si>
    <t>Passifs divers</t>
  </si>
  <si>
    <t>Engagements de financement et de garantie</t>
  </si>
  <si>
    <t>Engagements donnés</t>
  </si>
  <si>
    <t>Engagements reçus</t>
  </si>
  <si>
    <t>ELEMENTS DE RESULTAT RELATIFS AUX OPERATIONS REALISEES AVEC LES PARTIES LIEES</t>
  </si>
  <si>
    <t>Intérêts et produits assimilés</t>
  </si>
  <si>
    <t>Intérêts et charges assimilées</t>
  </si>
  <si>
    <t>Commissions (produits)</t>
  </si>
  <si>
    <t>Commissions (charges)</t>
  </si>
  <si>
    <t>Prestations de services reçues</t>
  </si>
  <si>
    <t>Loyers reçus</t>
  </si>
  <si>
    <t>Niveau 1</t>
  </si>
  <si>
    <t>Niveau 2</t>
  </si>
  <si>
    <t>Niveau 3</t>
  </si>
  <si>
    <t>Prestations de services fournies</t>
  </si>
  <si>
    <t>Créances irrécouvrables couvertes par des dépréciations</t>
  </si>
  <si>
    <t xml:space="preserve">REPARTITION SELON LE NIVEAU DE JUSTE VALEUR
</t>
  </si>
  <si>
    <t>Taux d'impôt en vigueur</t>
  </si>
  <si>
    <t>ANALYSE DU TAUX EFFECTIF D'IMPOT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</si>
</sst>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-1]_-;\-* #,##0.00\ [$€-1]_-;_-* &quot;-&quot;??\ [$€-1]_-"/>
    <numFmt numFmtId="165" formatCode="_-* #,##0.00\ _F_-;\-* #,##0.00\ _F_-;_-* &quot;-&quot;??\ _F_-;_-@_-"/>
    <numFmt numFmtId="166" formatCode="0;;"/>
    <numFmt numFmtId="167" formatCode="#,##0;;"/>
    <numFmt numFmtId="168" formatCode="#,##0;\(#,##0\);"/>
    <numFmt numFmtId="169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 applyAlignment="0">
      <alignment vertical="center"/>
    </xf>
    <xf numFmtId="0" fontId="4" fillId="0" borderId="0" applyNumberFormat="0" applyFont="0" applyFill="0" applyBorder="0" applyAlignment="0" applyProtection="0"/>
    <xf numFmtId="9" fontId="8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Border="1"/>
    <xf numFmtId="0" fontId="1" fillId="0" borderId="2" xfId="0" applyFont="1" applyBorder="1"/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7" fontId="1" fillId="0" borderId="3" xfId="0" applyNumberFormat="1" applyFont="1" applyBorder="1" applyAlignment="1">
      <alignment vertical="center"/>
    </xf>
    <xf numFmtId="167" fontId="1" fillId="0" borderId="4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7" fontId="1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7" fontId="2" fillId="0" borderId="1" xfId="0" applyNumberFormat="1" applyFont="1" applyBorder="1" applyAlignment="1">
      <alignment vertical="center"/>
    </xf>
    <xf numFmtId="167" fontId="1" fillId="0" borderId="6" xfId="0" applyNumberFormat="1" applyFont="1" applyBorder="1" applyAlignment="1">
      <alignment vertical="center"/>
    </xf>
    <xf numFmtId="167" fontId="2" fillId="0" borderId="2" xfId="0" applyNumberFormat="1" applyFont="1" applyBorder="1" applyAlignment="1">
      <alignment vertical="center"/>
    </xf>
    <xf numFmtId="167" fontId="1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8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left" vertical="center" indent="2"/>
    </xf>
    <xf numFmtId="0" fontId="1" fillId="0" borderId="4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67" fontId="2" fillId="0" borderId="8" xfId="0" applyNumberFormat="1" applyFont="1" applyBorder="1" applyAlignment="1">
      <alignment vertical="center"/>
    </xf>
    <xf numFmtId="167" fontId="1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/>
    <xf numFmtId="0" fontId="3" fillId="0" borderId="2" xfId="0" applyFont="1" applyBorder="1"/>
    <xf numFmtId="14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Alignment="1">
      <alignment horizontal="right" vertical="center"/>
    </xf>
    <xf numFmtId="14" fontId="2" fillId="0" borderId="2" xfId="0" applyNumberFormat="1" applyFont="1" applyBorder="1" applyAlignment="1">
      <alignment horizontal="center"/>
    </xf>
    <xf numFmtId="0" fontId="1" fillId="0" borderId="0" xfId="0" applyFont="1" applyFill="1" applyAlignment="1">
      <alignment vertical="center"/>
    </xf>
    <xf numFmtId="168" fontId="1" fillId="0" borderId="3" xfId="0" applyNumberFormat="1" applyFont="1" applyBorder="1" applyAlignment="1">
      <alignment vertical="center"/>
    </xf>
    <xf numFmtId="168" fontId="1" fillId="0" borderId="6" xfId="0" applyNumberFormat="1" applyFont="1" applyBorder="1" applyAlignment="1">
      <alignment vertical="center"/>
    </xf>
    <xf numFmtId="168" fontId="2" fillId="0" borderId="2" xfId="0" applyNumberFormat="1" applyFont="1" applyBorder="1" applyAlignment="1">
      <alignment vertical="center"/>
    </xf>
    <xf numFmtId="168" fontId="1" fillId="0" borderId="4" xfId="0" applyNumberFormat="1" applyFont="1" applyBorder="1" applyAlignment="1">
      <alignment vertical="center"/>
    </xf>
    <xf numFmtId="168" fontId="1" fillId="0" borderId="7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 vertical="center"/>
    </xf>
    <xf numFmtId="168" fontId="1" fillId="0" borderId="5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0" fontId="1" fillId="0" borderId="8" xfId="0" applyFont="1" applyBorder="1"/>
    <xf numFmtId="14" fontId="2" fillId="0" borderId="8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168" fontId="6" fillId="0" borderId="4" xfId="0" applyNumberFormat="1" applyFont="1" applyBorder="1" applyAlignment="1">
      <alignment vertical="center"/>
    </xf>
    <xf numFmtId="168" fontId="6" fillId="0" borderId="0" xfId="0" applyNumberFormat="1" applyFont="1" applyBorder="1" applyAlignment="1">
      <alignment vertical="center"/>
    </xf>
    <xf numFmtId="168" fontId="1" fillId="0" borderId="0" xfId="0" applyNumberFormat="1" applyFont="1"/>
    <xf numFmtId="168" fontId="1" fillId="0" borderId="0" xfId="0" applyNumberFormat="1" applyFont="1" applyAlignment="1">
      <alignment horizontal="right" vertical="center"/>
    </xf>
    <xf numFmtId="3" fontId="1" fillId="0" borderId="0" xfId="0" applyNumberFormat="1" applyFont="1"/>
    <xf numFmtId="3" fontId="1" fillId="0" borderId="0" xfId="0" applyNumberFormat="1" applyFont="1" applyAlignment="1">
      <alignment vertical="center"/>
    </xf>
    <xf numFmtId="168" fontId="2" fillId="0" borderId="0" xfId="0" applyNumberFormat="1" applyFont="1"/>
    <xf numFmtId="168" fontId="3" fillId="0" borderId="0" xfId="0" applyNumberFormat="1" applyFont="1"/>
    <xf numFmtId="168" fontId="1" fillId="0" borderId="0" xfId="0" applyNumberFormat="1" applyFont="1" applyAlignment="1">
      <alignment horizontal="center" vertical="top" wrapText="1"/>
    </xf>
    <xf numFmtId="168" fontId="1" fillId="0" borderId="2" xfId="0" applyNumberFormat="1" applyFont="1" applyBorder="1" applyAlignment="1">
      <alignment horizontal="center" vertical="top" wrapText="1"/>
    </xf>
    <xf numFmtId="168" fontId="2" fillId="0" borderId="2" xfId="0" applyNumberFormat="1" applyFont="1" applyBorder="1" applyAlignment="1">
      <alignment horizontal="center" vertical="top" wrapText="1"/>
    </xf>
    <xf numFmtId="168" fontId="1" fillId="0" borderId="2" xfId="0" applyNumberFormat="1" applyFont="1" applyBorder="1"/>
    <xf numFmtId="3" fontId="1" fillId="0" borderId="0" xfId="0" applyNumberFormat="1" applyFont="1" applyBorder="1"/>
    <xf numFmtId="3" fontId="2" fillId="0" borderId="0" xfId="0" applyNumberFormat="1" applyFont="1"/>
    <xf numFmtId="168" fontId="1" fillId="0" borderId="4" xfId="0" applyNumberFormat="1" applyFont="1" applyFill="1" applyBorder="1" applyAlignment="1">
      <alignment vertical="center"/>
    </xf>
    <xf numFmtId="168" fontId="2" fillId="0" borderId="2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/>
    <xf numFmtId="3" fontId="1" fillId="0" borderId="4" xfId="0" applyNumberFormat="1" applyFont="1" applyBorder="1" applyAlignment="1">
      <alignment vertical="center"/>
    </xf>
    <xf numFmtId="9" fontId="2" fillId="0" borderId="2" xfId="0" applyNumberFormat="1" applyFont="1" applyFill="1" applyBorder="1" applyAlignment="1">
      <alignment vertical="center"/>
    </xf>
    <xf numFmtId="168" fontId="1" fillId="0" borderId="3" xfId="0" applyNumberFormat="1" applyFont="1" applyFill="1" applyBorder="1" applyAlignment="1">
      <alignment vertical="center"/>
    </xf>
    <xf numFmtId="168" fontId="1" fillId="0" borderId="6" xfId="0" applyNumberFormat="1" applyFont="1" applyFill="1" applyBorder="1" applyAlignment="1">
      <alignment vertical="center"/>
    </xf>
    <xf numFmtId="168" fontId="2" fillId="0" borderId="1" xfId="0" applyNumberFormat="1" applyFont="1" applyFill="1" applyBorder="1" applyAlignment="1">
      <alignment vertical="center"/>
    </xf>
    <xf numFmtId="168" fontId="1" fillId="0" borderId="7" xfId="0" applyNumberFormat="1" applyFont="1" applyFill="1" applyBorder="1" applyAlignment="1">
      <alignment vertical="center"/>
    </xf>
    <xf numFmtId="168" fontId="1" fillId="0" borderId="5" xfId="0" applyNumberFormat="1" applyFont="1" applyFill="1" applyBorder="1" applyAlignment="1">
      <alignment vertical="center"/>
    </xf>
    <xf numFmtId="168" fontId="2" fillId="0" borderId="1" xfId="0" applyNumberFormat="1" applyFont="1" applyFill="1" applyBorder="1"/>
    <xf numFmtId="3" fontId="1" fillId="0" borderId="3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0" fontId="1" fillId="0" borderId="0" xfId="0" applyNumberFormat="1" applyFont="1"/>
    <xf numFmtId="10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167" fontId="1" fillId="0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/>
    <xf numFmtId="3" fontId="2" fillId="0" borderId="2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167" fontId="2" fillId="0" borderId="2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/>
    <xf numFmtId="167" fontId="1" fillId="0" borderId="3" xfId="0" applyNumberFormat="1" applyFont="1" applyFill="1" applyBorder="1" applyAlignment="1">
      <alignment vertical="center"/>
    </xf>
    <xf numFmtId="167" fontId="1" fillId="0" borderId="4" xfId="0" applyNumberFormat="1" applyFont="1" applyFill="1" applyBorder="1" applyAlignment="1">
      <alignment vertical="center"/>
    </xf>
    <xf numFmtId="167" fontId="1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168" fontId="1" fillId="0" borderId="2" xfId="0" applyNumberFormat="1" applyFont="1" applyBorder="1" applyAlignment="1">
      <alignment vertical="center"/>
    </xf>
    <xf numFmtId="168" fontId="2" fillId="0" borderId="2" xfId="0" applyNumberFormat="1" applyFont="1" applyBorder="1" applyAlignment="1">
      <alignment horizontal="left" vertical="top" wrapText="1"/>
    </xf>
    <xf numFmtId="168" fontId="2" fillId="0" borderId="2" xfId="0" applyNumberFormat="1" applyFont="1" applyBorder="1" applyAlignment="1">
      <alignment horizontal="center" vertical="top"/>
    </xf>
    <xf numFmtId="168" fontId="1" fillId="0" borderId="1" xfId="0" applyNumberFormat="1" applyFont="1" applyBorder="1" applyAlignment="1">
      <alignment horizontal="right" vertical="top"/>
    </xf>
    <xf numFmtId="168" fontId="1" fillId="0" borderId="2" xfId="0" applyNumberFormat="1" applyFont="1" applyBorder="1" applyAlignment="1">
      <alignment horizontal="right" vertical="top"/>
    </xf>
    <xf numFmtId="168" fontId="1" fillId="0" borderId="0" xfId="0" applyNumberFormat="1" applyFont="1" applyBorder="1"/>
    <xf numFmtId="168" fontId="3" fillId="0" borderId="0" xfId="0" applyNumberFormat="1" applyFont="1" applyBorder="1"/>
    <xf numFmtId="168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2" fillId="0" borderId="1" xfId="0" applyFont="1" applyFill="1" applyBorder="1"/>
    <xf numFmtId="3" fontId="1" fillId="0" borderId="0" xfId="0" applyNumberFormat="1" applyFont="1" applyFill="1"/>
    <xf numFmtId="0" fontId="7" fillId="0" borderId="0" xfId="0" applyFont="1" applyBorder="1" applyAlignment="1">
      <alignment horizontal="left" vertical="center" indent="2"/>
    </xf>
    <xf numFmtId="168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vertical="top"/>
    </xf>
    <xf numFmtId="168" fontId="2" fillId="0" borderId="0" xfId="0" applyNumberFormat="1" applyFont="1" applyAlignment="1">
      <alignment vertical="center"/>
    </xf>
    <xf numFmtId="168" fontId="1" fillId="0" borderId="7" xfId="0" applyNumberFormat="1" applyFont="1" applyBorder="1" applyAlignment="1">
      <alignment horizontal="left" vertical="center"/>
    </xf>
    <xf numFmtId="168" fontId="1" fillId="0" borderId="4" xfId="0" applyNumberFormat="1" applyFont="1" applyBorder="1" applyAlignment="1">
      <alignment horizontal="left" vertical="center"/>
    </xf>
    <xf numFmtId="168" fontId="1" fillId="0" borderId="6" xfId="0" applyNumberFormat="1" applyFont="1" applyBorder="1" applyAlignment="1">
      <alignment horizontal="left" vertical="center"/>
    </xf>
    <xf numFmtId="168" fontId="2" fillId="0" borderId="0" xfId="0" applyNumberFormat="1" applyFont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" fillId="0" borderId="5" xfId="0" applyNumberFormat="1" applyFont="1" applyBorder="1" applyAlignment="1">
      <alignment horizontal="left" vertical="center"/>
    </xf>
    <xf numFmtId="168" fontId="1" fillId="0" borderId="4" xfId="0" applyNumberFormat="1" applyFont="1" applyBorder="1" applyAlignment="1">
      <alignment horizontal="right" vertical="center"/>
    </xf>
    <xf numFmtId="168" fontId="2" fillId="0" borderId="0" xfId="0" applyNumberFormat="1" applyFont="1" applyFill="1" applyAlignment="1">
      <alignment horizontal="left" vertical="top" wrapText="1"/>
    </xf>
    <xf numFmtId="168" fontId="1" fillId="0" borderId="1" xfId="0" applyNumberFormat="1" applyFont="1" applyFill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168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top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1" fillId="0" borderId="4" xfId="16" applyFont="1" applyBorder="1" applyAlignment="1">
      <alignment horizontal="right" vertical="center"/>
    </xf>
    <xf numFmtId="9" fontId="1" fillId="0" borderId="4" xfId="16" applyFont="1" applyFill="1" applyBorder="1" applyAlignment="1">
      <alignment horizontal="right" vertical="center"/>
    </xf>
    <xf numFmtId="9" fontId="1" fillId="0" borderId="0" xfId="16" applyFont="1" applyBorder="1" applyAlignment="1">
      <alignment horizontal="right" vertical="center"/>
    </xf>
    <xf numFmtId="9" fontId="1" fillId="0" borderId="6" xfId="16" applyNumberFormat="1" applyFont="1" applyBorder="1" applyAlignment="1">
      <alignment horizontal="right" vertical="center"/>
    </xf>
    <xf numFmtId="9" fontId="2" fillId="0" borderId="2" xfId="16" applyFont="1" applyBorder="1" applyAlignment="1">
      <alignment vertical="center"/>
    </xf>
    <xf numFmtId="169" fontId="1" fillId="0" borderId="4" xfId="16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/>
    <xf numFmtId="10" fontId="1" fillId="0" borderId="6" xfId="0" applyNumberFormat="1" applyFont="1" applyBorder="1" applyAlignment="1">
      <alignment horizontal="right" vertical="center"/>
    </xf>
    <xf numFmtId="9" fontId="2" fillId="0" borderId="2" xfId="16" applyNumberFormat="1" applyFont="1" applyBorder="1" applyAlignment="1">
      <alignment vertical="center"/>
    </xf>
    <xf numFmtId="3" fontId="1" fillId="0" borderId="0" xfId="0" applyNumberFormat="1" applyFont="1" applyAlignment="1">
      <alignment horizontal="center" vertical="top" wrapText="1"/>
    </xf>
    <xf numFmtId="14" fontId="2" fillId="0" borderId="2" xfId="0" applyNumberFormat="1" applyFont="1" applyBorder="1" applyAlignment="1">
      <alignment horizontal="center"/>
    </xf>
    <xf numFmtId="168" fontId="1" fillId="0" borderId="0" xfId="0" applyNumberFormat="1" applyFont="1" applyFill="1"/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8" fontId="2" fillId="0" borderId="0" xfId="0" applyNumberFormat="1" applyFont="1" applyFill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Fill="1" applyBorder="1" applyAlignment="1">
      <alignment horizontal="center"/>
    </xf>
  </cellXfs>
  <cellStyles count="17">
    <cellStyle name="Euro" xfId="2" xr:uid="{00000000-0005-0000-0000-000000000000}"/>
    <cellStyle name="Milliers 19" xfId="3" xr:uid="{00000000-0005-0000-0000-000001000000}"/>
    <cellStyle name="Milliers 2" xfId="4" xr:uid="{00000000-0005-0000-0000-000002000000}"/>
    <cellStyle name="Milliers 3" xfId="5" xr:uid="{00000000-0005-0000-0000-000003000000}"/>
    <cellStyle name="Milliers 4" xfId="6" xr:uid="{00000000-0005-0000-0000-000004000000}"/>
    <cellStyle name="Milliers 6" xfId="7" xr:uid="{00000000-0005-0000-0000-000005000000}"/>
    <cellStyle name="Normal" xfId="0" builtinId="0"/>
    <cellStyle name="Normal 10" xfId="8" xr:uid="{00000000-0005-0000-0000-000007000000}"/>
    <cellStyle name="Normal 2" xfId="1" xr:uid="{00000000-0005-0000-0000-000008000000}"/>
    <cellStyle name="Normal 2 2" xfId="9" xr:uid="{00000000-0005-0000-0000-000009000000}"/>
    <cellStyle name="Normal 3 2" xfId="10" xr:uid="{00000000-0005-0000-0000-00000A000000}"/>
    <cellStyle name="Normal 4" xfId="11" xr:uid="{00000000-0005-0000-0000-00000B000000}"/>
    <cellStyle name="Normal 5" xfId="15" xr:uid="{00000000-0005-0000-0000-00000C000000}"/>
    <cellStyle name="Normal 7" xfId="12" xr:uid="{00000000-0005-0000-0000-00000D000000}"/>
    <cellStyle name="Percent" xfId="16" builtinId="5"/>
    <cellStyle name="Pourcentage 10" xfId="13" xr:uid="{00000000-0005-0000-0000-00000F000000}"/>
    <cellStyle name="titres" xfId="1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>
    <pageSetUpPr fitToPage="1"/>
  </sheetPr>
  <dimension ref="C2:F13"/>
  <sheetViews>
    <sheetView zoomScale="78" zoomScaleNormal="78" workbookViewId="0">
      <selection activeCell="F4" sqref="F4"/>
    </sheetView>
  </sheetViews>
  <sheetFormatPr defaultColWidth="11.44140625" defaultRowHeight="13.8" x14ac:dyDescent="0.25"/>
  <cols>
    <col min="1" max="2" width="11.44140625" style="1"/>
    <col min="3" max="3" width="88.5546875" style="1" customWidth="1"/>
    <col min="4" max="4" width="18" style="27" customWidth="1"/>
    <col min="5" max="5" width="0.88671875" style="1" customWidth="1"/>
    <col min="6" max="6" width="17.44140625" style="1" customWidth="1"/>
    <col min="7" max="16384" width="11.44140625" style="1"/>
  </cols>
  <sheetData>
    <row r="2" spans="3:6" x14ac:dyDescent="0.25">
      <c r="C2" s="126" t="s">
        <v>146</v>
      </c>
    </row>
    <row r="3" spans="3:6" ht="15.6" x14ac:dyDescent="0.3">
      <c r="C3" s="2"/>
      <c r="F3" s="66" t="s">
        <v>145</v>
      </c>
    </row>
    <row r="4" spans="3:6" ht="15.75" customHeight="1" x14ac:dyDescent="0.25">
      <c r="C4" s="26"/>
      <c r="D4" s="193">
        <v>43100</v>
      </c>
      <c r="F4" s="193">
        <v>42735</v>
      </c>
    </row>
    <row r="5" spans="3:6" s="3" customFormat="1" ht="18" customHeight="1" x14ac:dyDescent="0.3">
      <c r="C5" s="58" t="s">
        <v>72</v>
      </c>
      <c r="D5" s="38">
        <v>1695501.0983700366</v>
      </c>
      <c r="E5" s="29"/>
      <c r="F5" s="38">
        <v>1474404.3639199839</v>
      </c>
    </row>
    <row r="6" spans="3:6" s="3" customFormat="1" ht="18" customHeight="1" x14ac:dyDescent="0.3">
      <c r="C6" s="48" t="s">
        <v>144</v>
      </c>
      <c r="D6" s="32">
        <v>838164.5584900002</v>
      </c>
      <c r="E6" s="30"/>
      <c r="F6" s="32">
        <v>974356.77725000004</v>
      </c>
    </row>
    <row r="7" spans="3:6" s="3" customFormat="1" ht="18" customHeight="1" x14ac:dyDescent="0.3">
      <c r="C7" s="50" t="s">
        <v>74</v>
      </c>
      <c r="D7" s="33">
        <v>0</v>
      </c>
      <c r="E7" s="31"/>
      <c r="F7" s="33">
        <v>0</v>
      </c>
    </row>
    <row r="8" spans="3:6" s="3" customFormat="1" ht="18" customHeight="1" x14ac:dyDescent="0.3">
      <c r="C8" s="49" t="s">
        <v>73</v>
      </c>
      <c r="D8" s="39">
        <v>0</v>
      </c>
      <c r="E8" s="31"/>
      <c r="F8" s="39">
        <v>0</v>
      </c>
    </row>
    <row r="9" spans="3:6" s="3" customFormat="1" ht="18" customHeight="1" x14ac:dyDescent="0.3">
      <c r="C9" s="4" t="s">
        <v>142</v>
      </c>
      <c r="D9" s="40">
        <f>D6+D7+D8</f>
        <v>838164.5584900002</v>
      </c>
      <c r="E9" s="29"/>
      <c r="F9" s="40">
        <v>974356.77725000004</v>
      </c>
    </row>
    <row r="10" spans="3:6" s="3" customFormat="1" ht="18" customHeight="1" x14ac:dyDescent="0.3">
      <c r="C10" s="4" t="s">
        <v>143</v>
      </c>
      <c r="D10" s="122">
        <f>D5+D9</f>
        <v>2533665.6568600368</v>
      </c>
      <c r="E10" s="29"/>
      <c r="F10" s="40">
        <v>2448761.1411699839</v>
      </c>
    </row>
    <row r="11" spans="3:6" s="3" customFormat="1" ht="18" customHeight="1" x14ac:dyDescent="0.3">
      <c r="D11" s="28"/>
    </row>
    <row r="12" spans="3:6" s="3" customFormat="1" ht="18" customHeight="1" x14ac:dyDescent="0.3">
      <c r="D12" s="123"/>
    </row>
    <row r="13" spans="3:6" s="3" customFormat="1" ht="18" customHeight="1" x14ac:dyDescent="0.3">
      <c r="D13" s="28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>
    <oddFooter>&amp;R&amp;"Arial,Gras"&amp;10Note 1 - Bilan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3">
    <pageSetUpPr fitToPage="1"/>
  </sheetPr>
  <dimension ref="C2:I13"/>
  <sheetViews>
    <sheetView zoomScale="78" zoomScaleNormal="78" workbookViewId="0">
      <selection activeCell="I4" sqref="I4"/>
    </sheetView>
  </sheetViews>
  <sheetFormatPr defaultColWidth="11.44140625" defaultRowHeight="13.8" x14ac:dyDescent="0.25"/>
  <cols>
    <col min="1" max="1" width="11.44140625" style="84"/>
    <col min="2" max="2" width="13.44140625" style="84" customWidth="1"/>
    <col min="3" max="3" width="64.88671875" style="84" customWidth="1"/>
    <col min="4" max="9" width="17.44140625" style="84" customWidth="1"/>
    <col min="10" max="10" width="4.44140625" style="84" customWidth="1"/>
    <col min="11" max="16384" width="11.44140625" style="84"/>
  </cols>
  <sheetData>
    <row r="2" spans="3:9" ht="15.6" x14ac:dyDescent="0.3">
      <c r="C2" s="189" t="s">
        <v>157</v>
      </c>
      <c r="D2" s="89"/>
    </row>
    <row r="3" spans="3:9" ht="15.6" x14ac:dyDescent="0.3">
      <c r="C3" s="89"/>
      <c r="D3" s="89"/>
      <c r="I3" s="85" t="s">
        <v>145</v>
      </c>
    </row>
    <row r="4" spans="3:9" s="90" customFormat="1" ht="30" customHeight="1" x14ac:dyDescent="0.3">
      <c r="C4" s="91"/>
      <c r="D4" s="64">
        <v>42735</v>
      </c>
      <c r="E4" s="92" t="s">
        <v>172</v>
      </c>
      <c r="F4" s="92" t="s">
        <v>173</v>
      </c>
      <c r="G4" s="92" t="s">
        <v>174</v>
      </c>
      <c r="H4" s="92" t="s">
        <v>190</v>
      </c>
      <c r="I4" s="64">
        <v>43100</v>
      </c>
    </row>
    <row r="5" spans="3:9" s="46" customFormat="1" ht="18" customHeight="1" x14ac:dyDescent="0.3">
      <c r="C5" s="72" t="s">
        <v>216</v>
      </c>
      <c r="D5" s="96">
        <v>3012</v>
      </c>
      <c r="E5" s="96">
        <v>2889</v>
      </c>
      <c r="F5" s="96">
        <v>1751</v>
      </c>
      <c r="G5" s="96"/>
      <c r="H5" s="96"/>
      <c r="I5" s="70">
        <f>D5+E5-F5</f>
        <v>4150</v>
      </c>
    </row>
    <row r="6" spans="3:9" s="46" customFormat="1" ht="18" customHeight="1" x14ac:dyDescent="0.3">
      <c r="C6" s="72" t="s">
        <v>158</v>
      </c>
      <c r="D6" s="72"/>
      <c r="E6" s="72"/>
      <c r="F6" s="72"/>
      <c r="G6" s="72"/>
      <c r="H6" s="72"/>
      <c r="I6" s="70"/>
    </row>
    <row r="7" spans="3:9" s="46" customFormat="1" ht="18" customHeight="1" x14ac:dyDescent="0.3">
      <c r="C7" s="69" t="s">
        <v>170</v>
      </c>
      <c r="D7" s="69"/>
      <c r="E7" s="69"/>
      <c r="F7" s="69"/>
      <c r="G7" s="69"/>
      <c r="H7" s="69"/>
      <c r="I7" s="70"/>
    </row>
    <row r="8" spans="3:9" s="46" customFormat="1" ht="18" customHeight="1" x14ac:dyDescent="0.3">
      <c r="C8" s="70" t="s">
        <v>45</v>
      </c>
      <c r="D8" s="70">
        <v>354278</v>
      </c>
      <c r="E8" s="70">
        <v>73887</v>
      </c>
      <c r="F8" s="70">
        <v>59499</v>
      </c>
      <c r="G8" s="70"/>
      <c r="H8" s="70"/>
      <c r="I8" s="70">
        <f>D8+E8-F8</f>
        <v>368666</v>
      </c>
    </row>
    <row r="9" spans="3:9" s="46" customFormat="1" ht="18" customHeight="1" x14ac:dyDescent="0.3">
      <c r="C9" s="71" t="s">
        <v>171</v>
      </c>
      <c r="D9" s="71">
        <v>357290</v>
      </c>
      <c r="E9" s="71">
        <f>SUM(E5:E8)</f>
        <v>76776</v>
      </c>
      <c r="F9" s="71">
        <f>SUM(F5:F8)</f>
        <v>61250</v>
      </c>
      <c r="G9" s="71">
        <f>SUM(G5:G8)</f>
        <v>0</v>
      </c>
      <c r="H9" s="71">
        <f>SUM(H5:H8)</f>
        <v>0</v>
      </c>
      <c r="I9" s="71">
        <f>SUM(I5:I8)</f>
        <v>372816</v>
      </c>
    </row>
    <row r="10" spans="3:9" s="46" customFormat="1" ht="18" customHeight="1" x14ac:dyDescent="0.3"/>
    <row r="11" spans="3:9" s="46" customFormat="1" ht="18" customHeight="1" x14ac:dyDescent="0.3"/>
    <row r="12" spans="3:9" s="46" customFormat="1" ht="18" customHeight="1" x14ac:dyDescent="0.3"/>
    <row r="13" spans="3:9" x14ac:dyDescent="0.25">
      <c r="I13" s="88"/>
    </row>
  </sheetData>
  <printOptions horizontalCentered="1" verticalCentered="1"/>
  <pageMargins left="0.47244094488188981" right="0.47244094488188981" top="0.39370078740157483" bottom="0.39370078740157483" header="0.31496062992125984" footer="0.31496062992125984"/>
  <pageSetup paperSize="9" scale="80" orientation="landscape" r:id="rId1"/>
  <headerFooter>
    <oddFooter>&amp;R&amp;"Arial,Gras"&amp;10Note 10 - Bilan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8">
    <pageSetUpPr fitToPage="1"/>
  </sheetPr>
  <dimension ref="C2:F17"/>
  <sheetViews>
    <sheetView zoomScale="78" zoomScaleNormal="78" workbookViewId="0">
      <selection activeCell="I8" sqref="I8"/>
    </sheetView>
  </sheetViews>
  <sheetFormatPr defaultColWidth="11.44140625" defaultRowHeight="13.8" x14ac:dyDescent="0.25"/>
  <cols>
    <col min="1" max="2" width="11.44140625" style="1"/>
    <col min="3" max="3" width="76.6640625" style="1" customWidth="1"/>
    <col min="4" max="4" width="17.44140625" style="1" customWidth="1"/>
    <col min="5" max="5" width="0.88671875" style="1" customWidth="1"/>
    <col min="6" max="6" width="17.44140625" style="1" customWidth="1"/>
    <col min="7" max="16384" width="11.44140625" style="1"/>
  </cols>
  <sheetData>
    <row r="2" spans="3:6" s="3" customFormat="1" ht="18" customHeight="1" x14ac:dyDescent="0.3">
      <c r="C2" s="188" t="s">
        <v>153</v>
      </c>
    </row>
    <row r="3" spans="3:6" s="3" customFormat="1" ht="18" customHeight="1" x14ac:dyDescent="0.3">
      <c r="C3" s="16"/>
      <c r="F3" s="66" t="s">
        <v>145</v>
      </c>
    </row>
    <row r="4" spans="3:6" s="3" customFormat="1" ht="15.75" customHeight="1" x14ac:dyDescent="0.3">
      <c r="C4" s="63"/>
      <c r="D4" s="62">
        <v>43100</v>
      </c>
      <c r="F4" s="62">
        <v>42735</v>
      </c>
    </row>
    <row r="5" spans="3:6" s="3" customFormat="1" ht="18" customHeight="1" x14ac:dyDescent="0.3">
      <c r="C5" s="4" t="s">
        <v>95</v>
      </c>
      <c r="D5" s="40">
        <f>SUM(D6:D7)</f>
        <v>0</v>
      </c>
      <c r="E5" s="13"/>
      <c r="F5" s="40">
        <v>0</v>
      </c>
    </row>
    <row r="6" spans="3:6" s="3" customFormat="1" ht="18" customHeight="1" x14ac:dyDescent="0.3">
      <c r="C6" s="18" t="s">
        <v>96</v>
      </c>
      <c r="D6" s="32">
        <v>0</v>
      </c>
      <c r="E6" s="6"/>
      <c r="F6" s="32"/>
    </row>
    <row r="7" spans="3:6" s="3" customFormat="1" ht="18" customHeight="1" x14ac:dyDescent="0.3">
      <c r="C7" s="21" t="s">
        <v>97</v>
      </c>
      <c r="D7" s="39">
        <v>0</v>
      </c>
      <c r="E7" s="6"/>
      <c r="F7" s="39"/>
    </row>
    <row r="8" spans="3:6" s="3" customFormat="1" ht="18" customHeight="1" x14ac:dyDescent="0.3">
      <c r="C8" s="4" t="s">
        <v>98</v>
      </c>
      <c r="D8" s="40">
        <f>SUM(D9:D10)</f>
        <v>602668.47054999997</v>
      </c>
      <c r="E8" s="13"/>
      <c r="F8" s="40">
        <v>302599.11475000001</v>
      </c>
    </row>
    <row r="9" spans="3:6" s="3" customFormat="1" ht="18" customHeight="1" x14ac:dyDescent="0.3">
      <c r="C9" s="19" t="s">
        <v>99</v>
      </c>
      <c r="D9" s="32">
        <v>602668.47054999997</v>
      </c>
      <c r="E9" s="6"/>
      <c r="F9" s="32">
        <v>302599.11475000001</v>
      </c>
    </row>
    <row r="10" spans="3:6" s="3" customFormat="1" ht="18" customHeight="1" x14ac:dyDescent="0.3">
      <c r="C10" s="21" t="s">
        <v>100</v>
      </c>
      <c r="D10" s="39">
        <v>0</v>
      </c>
      <c r="E10" s="6"/>
      <c r="F10" s="39"/>
    </row>
    <row r="11" spans="3:6" s="3" customFormat="1" ht="18" customHeight="1" x14ac:dyDescent="0.3">
      <c r="C11" s="4" t="s">
        <v>101</v>
      </c>
      <c r="D11" s="40">
        <f>SUM(D12:D13)</f>
        <v>0</v>
      </c>
      <c r="E11" s="13"/>
      <c r="F11" s="40">
        <v>0</v>
      </c>
    </row>
    <row r="12" spans="3:6" s="3" customFormat="1" ht="18" customHeight="1" x14ac:dyDescent="0.3">
      <c r="C12" s="18" t="s">
        <v>99</v>
      </c>
      <c r="E12" s="6"/>
      <c r="F12" s="32"/>
    </row>
    <row r="13" spans="3:6" s="3" customFormat="1" ht="18" customHeight="1" x14ac:dyDescent="0.3">
      <c r="C13" s="21" t="s">
        <v>100</v>
      </c>
      <c r="D13" s="39">
        <v>0</v>
      </c>
      <c r="E13" s="6"/>
      <c r="F13" s="39"/>
    </row>
    <row r="14" spans="3:6" s="3" customFormat="1" ht="18" customHeight="1" x14ac:dyDescent="0.3">
      <c r="C14" s="4" t="s">
        <v>102</v>
      </c>
      <c r="D14" s="40"/>
      <c r="E14" s="13"/>
      <c r="F14" s="40"/>
    </row>
    <row r="15" spans="3:6" s="3" customFormat="1" ht="18" customHeight="1" x14ac:dyDescent="0.3">
      <c r="C15" s="4" t="s">
        <v>0</v>
      </c>
      <c r="D15" s="40">
        <f>D5+D8+D11+D14</f>
        <v>602668.47054999997</v>
      </c>
      <c r="E15" s="6"/>
      <c r="F15" s="40">
        <v>302599.11475000001</v>
      </c>
    </row>
    <row r="16" spans="3:6" s="3" customFormat="1" ht="18" customHeight="1" x14ac:dyDescent="0.3"/>
    <row r="17" s="3" customFormat="1" ht="18" customHeight="1" x14ac:dyDescent="0.3"/>
  </sheetData>
  <printOptions horizontalCentered="1" verticalCentered="1"/>
  <pageMargins left="0.39370078740157483" right="0.39370078740157483" top="0.47244094488188981" bottom="0.47244094488188981" header="0.31496062992125984" footer="0.23622047244094491"/>
  <pageSetup paperSize="9" orientation="landscape" r:id="rId1"/>
  <headerFooter>
    <oddFooter>&amp;R&amp;"Arial,Gras"&amp;10Note 11 - Bilan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5">
    <pageSetUpPr fitToPage="1"/>
  </sheetPr>
  <dimension ref="C2:F23"/>
  <sheetViews>
    <sheetView zoomScale="78" zoomScaleNormal="78" workbookViewId="0">
      <selection activeCell="F16" sqref="F16"/>
    </sheetView>
  </sheetViews>
  <sheetFormatPr defaultColWidth="11.44140625" defaultRowHeight="13.8" x14ac:dyDescent="0.25"/>
  <cols>
    <col min="1" max="2" width="11.44140625" style="1"/>
    <col min="3" max="3" width="76.6640625" style="1" customWidth="1"/>
    <col min="4" max="4" width="17.44140625" style="1" customWidth="1"/>
    <col min="5" max="5" width="0.88671875" style="1" customWidth="1"/>
    <col min="6" max="6" width="17.44140625" style="1" customWidth="1"/>
    <col min="7" max="16384" width="11.44140625" style="1"/>
  </cols>
  <sheetData>
    <row r="2" spans="3:6" s="3" customFormat="1" ht="18" customHeight="1" x14ac:dyDescent="0.3">
      <c r="C2" s="5" t="s">
        <v>192</v>
      </c>
    </row>
    <row r="3" spans="3:6" s="3" customFormat="1" ht="18" customHeight="1" x14ac:dyDescent="0.3">
      <c r="C3" s="16"/>
      <c r="F3" s="66" t="s">
        <v>145</v>
      </c>
    </row>
    <row r="4" spans="3:6" s="3" customFormat="1" ht="15.75" customHeight="1" x14ac:dyDescent="0.3">
      <c r="C4" s="63"/>
      <c r="D4" s="62">
        <v>43100</v>
      </c>
      <c r="F4" s="62">
        <v>42735</v>
      </c>
    </row>
    <row r="5" spans="3:6" s="3" customFormat="1" ht="18" customHeight="1" x14ac:dyDescent="0.3">
      <c r="C5" s="4" t="s">
        <v>193</v>
      </c>
      <c r="D5" s="40">
        <f>SUM(D6:D8)</f>
        <v>134940.51568000004</v>
      </c>
      <c r="E5" s="13"/>
      <c r="F5" s="40">
        <v>166904.18365999998</v>
      </c>
    </row>
    <row r="6" spans="3:6" s="3" customFormat="1" ht="18" customHeight="1" x14ac:dyDescent="0.3">
      <c r="C6" s="18" t="s">
        <v>86</v>
      </c>
      <c r="D6" s="32">
        <v>0</v>
      </c>
      <c r="E6" s="6"/>
      <c r="F6" s="32">
        <v>0</v>
      </c>
    </row>
    <row r="7" spans="3:6" s="3" customFormat="1" ht="18" customHeight="1" x14ac:dyDescent="0.3">
      <c r="C7" s="6" t="s">
        <v>194</v>
      </c>
      <c r="D7" s="34">
        <v>104926.28247000003</v>
      </c>
      <c r="E7" s="6"/>
      <c r="F7" s="34">
        <v>142917.88134999998</v>
      </c>
    </row>
    <row r="8" spans="3:6" s="3" customFormat="1" ht="18" customHeight="1" x14ac:dyDescent="0.3">
      <c r="C8" s="21" t="s">
        <v>195</v>
      </c>
      <c r="D8" s="39">
        <v>30014.233210000006</v>
      </c>
      <c r="E8" s="6"/>
      <c r="F8" s="39">
        <v>23986.302310000003</v>
      </c>
    </row>
    <row r="9" spans="3:6" s="3" customFormat="1" ht="18" customHeight="1" x14ac:dyDescent="0.3">
      <c r="C9" s="4" t="s">
        <v>196</v>
      </c>
      <c r="D9" s="40">
        <f>SUM(D10:D11)</f>
        <v>0</v>
      </c>
      <c r="E9" s="13"/>
      <c r="F9" s="40">
        <v>0</v>
      </c>
    </row>
    <row r="10" spans="3:6" s="3" customFormat="1" ht="18" customHeight="1" x14ac:dyDescent="0.3">
      <c r="C10" s="19" t="s">
        <v>86</v>
      </c>
      <c r="D10" s="32"/>
      <c r="E10" s="6"/>
      <c r="F10" s="32"/>
    </row>
    <row r="11" spans="3:6" s="3" customFormat="1" ht="18" customHeight="1" x14ac:dyDescent="0.3">
      <c r="C11" s="20" t="s">
        <v>194</v>
      </c>
      <c r="D11" s="35">
        <v>0</v>
      </c>
      <c r="E11" s="6"/>
      <c r="F11" s="35">
        <v>0</v>
      </c>
    </row>
    <row r="12" spans="3:6" s="3" customFormat="1" ht="18" customHeight="1" x14ac:dyDescent="0.3"/>
    <row r="13" spans="3:6" s="3" customFormat="1" ht="18" customHeight="1" x14ac:dyDescent="0.3">
      <c r="C13" s="5" t="s">
        <v>197</v>
      </c>
    </row>
    <row r="14" spans="3:6" ht="15.6" x14ac:dyDescent="0.25">
      <c r="C14" s="16"/>
      <c r="D14" s="3"/>
      <c r="E14" s="3"/>
      <c r="F14" s="66"/>
    </row>
    <row r="15" spans="3:6" ht="15.6" x14ac:dyDescent="0.25">
      <c r="C15" s="63"/>
      <c r="D15" s="62">
        <v>43100</v>
      </c>
      <c r="E15" s="3"/>
      <c r="F15" s="62">
        <v>42735</v>
      </c>
    </row>
    <row r="16" spans="3:6" ht="18" customHeight="1" x14ac:dyDescent="0.25">
      <c r="C16" s="4" t="s">
        <v>200</v>
      </c>
      <c r="D16" s="118">
        <f>SUM(D17:D20)</f>
        <v>2146263.3999299998</v>
      </c>
      <c r="E16" s="3"/>
      <c r="F16" s="118">
        <v>1404040.9269900001</v>
      </c>
    </row>
    <row r="17" spans="3:6" ht="18" customHeight="1" x14ac:dyDescent="0.25">
      <c r="C17" s="22" t="s">
        <v>86</v>
      </c>
      <c r="D17" s="119">
        <v>2146263.3999299998</v>
      </c>
      <c r="E17" s="3"/>
      <c r="F17" s="119">
        <v>1404040.9269900001</v>
      </c>
    </row>
    <row r="18" spans="3:6" ht="18" customHeight="1" x14ac:dyDescent="0.25">
      <c r="C18" s="19" t="s">
        <v>194</v>
      </c>
      <c r="D18" s="120"/>
      <c r="E18" s="3"/>
      <c r="F18" s="120"/>
    </row>
    <row r="19" spans="3:6" ht="18" customHeight="1" x14ac:dyDescent="0.25">
      <c r="C19" s="19" t="s">
        <v>198</v>
      </c>
      <c r="D19" s="120"/>
      <c r="E19" s="3"/>
      <c r="F19" s="120"/>
    </row>
    <row r="20" spans="3:6" ht="18" customHeight="1" x14ac:dyDescent="0.25">
      <c r="C20" s="20" t="s">
        <v>199</v>
      </c>
      <c r="D20" s="121"/>
      <c r="E20" s="3"/>
      <c r="F20" s="121"/>
    </row>
    <row r="21" spans="3:6" ht="18" customHeight="1" x14ac:dyDescent="0.25">
      <c r="C21" s="4" t="s">
        <v>201</v>
      </c>
      <c r="D21" s="118">
        <f>D22+D23</f>
        <v>2728094.6354999999</v>
      </c>
      <c r="E21" s="3"/>
      <c r="F21" s="118">
        <v>2109845.32033</v>
      </c>
    </row>
    <row r="22" spans="3:6" ht="18" customHeight="1" x14ac:dyDescent="0.25">
      <c r="C22" s="22" t="s">
        <v>86</v>
      </c>
      <c r="D22" s="119">
        <v>29529.970940000003</v>
      </c>
      <c r="E22" s="3"/>
      <c r="F22" s="119">
        <v>27592.38653</v>
      </c>
    </row>
    <row r="23" spans="3:6" ht="18" customHeight="1" x14ac:dyDescent="0.25">
      <c r="C23" s="20" t="s">
        <v>194</v>
      </c>
      <c r="D23" s="121">
        <v>2698564.6645599999</v>
      </c>
      <c r="E23" s="3"/>
      <c r="F23" s="121">
        <v>2082252.9338</v>
      </c>
    </row>
  </sheetData>
  <printOptions horizontalCentered="1" verticalCentered="1"/>
  <pageMargins left="0.39370078740157483" right="0.39370078740157483" top="0.47244094488188981" bottom="0.47244094488188981" header="0.31496062992125984" footer="0.23622047244094491"/>
  <pageSetup paperSize="9" orientation="landscape" r:id="rId1"/>
  <headerFooter>
    <oddFooter>&amp;R&amp;"Arial,Gras"&amp;10Note 12 - Bilan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26">
    <pageSetUpPr fitToPage="1"/>
  </sheetPr>
  <dimension ref="C2:F35"/>
  <sheetViews>
    <sheetView zoomScale="78" zoomScaleNormal="78" workbookViewId="0">
      <selection activeCell="H41" sqref="H41"/>
    </sheetView>
  </sheetViews>
  <sheetFormatPr defaultColWidth="11.44140625" defaultRowHeight="13.8" x14ac:dyDescent="0.25"/>
  <cols>
    <col min="1" max="2" width="11.44140625" style="1"/>
    <col min="3" max="3" width="76.6640625" style="1" customWidth="1"/>
    <col min="4" max="4" width="17.44140625" style="1" customWidth="1"/>
    <col min="5" max="5" width="17.33203125" style="1" customWidth="1"/>
    <col min="6" max="6" width="17.44140625" style="1" customWidth="1"/>
    <col min="7" max="16384" width="11.44140625" style="1"/>
  </cols>
  <sheetData>
    <row r="2" spans="3:6" x14ac:dyDescent="0.25">
      <c r="C2" s="88" t="s">
        <v>218</v>
      </c>
      <c r="D2" s="84"/>
      <c r="E2" s="84"/>
      <c r="F2" s="84"/>
    </row>
    <row r="3" spans="3:6" x14ac:dyDescent="0.25">
      <c r="C3" s="84"/>
      <c r="D3" s="84"/>
      <c r="E3" s="84"/>
      <c r="F3" s="66" t="s">
        <v>145</v>
      </c>
    </row>
    <row r="4" spans="3:6" ht="64.5" customHeight="1" x14ac:dyDescent="0.25">
      <c r="C4" s="156"/>
      <c r="D4" s="92" t="s">
        <v>219</v>
      </c>
      <c r="E4" s="92" t="s">
        <v>220</v>
      </c>
      <c r="F4" s="92" t="s">
        <v>219</v>
      </c>
    </row>
    <row r="5" spans="3:6" s="3" customFormat="1" ht="18" customHeight="1" x14ac:dyDescent="0.3">
      <c r="C5" s="157" t="s">
        <v>221</v>
      </c>
      <c r="D5" s="157"/>
      <c r="E5" s="157"/>
      <c r="F5" s="157"/>
    </row>
    <row r="6" spans="3:6" s="3" customFormat="1" ht="18" customHeight="1" x14ac:dyDescent="0.3">
      <c r="C6" s="71" t="s">
        <v>222</v>
      </c>
      <c r="D6" s="132"/>
      <c r="E6" s="132"/>
      <c r="F6" s="71">
        <f>F7</f>
        <v>4567</v>
      </c>
    </row>
    <row r="7" spans="3:6" s="3" customFormat="1" ht="18" customHeight="1" x14ac:dyDescent="0.3">
      <c r="C7" s="158" t="s">
        <v>223</v>
      </c>
      <c r="D7" s="73"/>
      <c r="E7" s="73"/>
      <c r="F7" s="106">
        <v>4567</v>
      </c>
    </row>
    <row r="8" spans="3:6" s="3" customFormat="1" ht="18" customHeight="1" x14ac:dyDescent="0.3">
      <c r="C8" s="159" t="s">
        <v>34</v>
      </c>
      <c r="D8" s="72"/>
      <c r="E8" s="72"/>
      <c r="F8" s="72"/>
    </row>
    <row r="9" spans="3:6" s="3" customFormat="1" ht="18" customHeight="1" x14ac:dyDescent="0.3">
      <c r="C9" s="159" t="s">
        <v>224</v>
      </c>
      <c r="D9" s="72"/>
      <c r="E9" s="72"/>
      <c r="F9" s="72"/>
    </row>
    <row r="10" spans="3:6" s="3" customFormat="1" ht="18" customHeight="1" x14ac:dyDescent="0.3">
      <c r="C10" s="160" t="s">
        <v>225</v>
      </c>
      <c r="D10" s="70"/>
      <c r="E10" s="70"/>
      <c r="F10" s="70"/>
    </row>
    <row r="11" spans="3:6" s="3" customFormat="1" ht="18" customHeight="1" x14ac:dyDescent="0.3">
      <c r="C11" s="71" t="s">
        <v>226</v>
      </c>
      <c r="D11" s="132"/>
      <c r="E11" s="132"/>
      <c r="F11" s="71">
        <v>23675</v>
      </c>
    </row>
    <row r="12" spans="3:6" s="3" customFormat="1" ht="18" customHeight="1" x14ac:dyDescent="0.3">
      <c r="C12" s="161" t="s">
        <v>0</v>
      </c>
      <c r="D12" s="46"/>
      <c r="E12" s="46"/>
      <c r="F12" s="157">
        <f>F7+F11</f>
        <v>28242</v>
      </c>
    </row>
    <row r="13" spans="3:6" s="3" customFormat="1" ht="18" customHeight="1" x14ac:dyDescent="0.3">
      <c r="C13" s="71" t="s">
        <v>227</v>
      </c>
      <c r="D13" s="71"/>
      <c r="E13" s="71"/>
      <c r="F13" s="71"/>
    </row>
    <row r="14" spans="3:6" s="3" customFormat="1" ht="18" customHeight="1" x14ac:dyDescent="0.3">
      <c r="C14" s="71" t="s">
        <v>228</v>
      </c>
      <c r="D14" s="71"/>
      <c r="E14" s="71"/>
      <c r="F14" s="71"/>
    </row>
    <row r="15" spans="3:6" s="3" customFormat="1" ht="18" customHeight="1" x14ac:dyDescent="0.3">
      <c r="C15" s="158" t="s">
        <v>223</v>
      </c>
      <c r="D15" s="73"/>
      <c r="E15" s="73"/>
      <c r="F15" s="73"/>
    </row>
    <row r="16" spans="3:6" s="3" customFormat="1" ht="18" customHeight="1" x14ac:dyDescent="0.3">
      <c r="C16" s="159" t="s">
        <v>229</v>
      </c>
      <c r="D16" s="72"/>
      <c r="E16" s="72"/>
      <c r="F16" s="72"/>
    </row>
    <row r="17" spans="3:6" s="3" customFormat="1" ht="18" customHeight="1" x14ac:dyDescent="0.3">
      <c r="C17" s="160" t="s">
        <v>18</v>
      </c>
      <c r="D17" s="70"/>
      <c r="E17" s="70"/>
      <c r="F17" s="70"/>
    </row>
    <row r="18" spans="3:6" s="3" customFormat="1" ht="18" customHeight="1" x14ac:dyDescent="0.3">
      <c r="C18" s="71" t="s">
        <v>230</v>
      </c>
      <c r="D18" s="132"/>
      <c r="E18" s="132"/>
      <c r="F18" s="71">
        <v>12797</v>
      </c>
    </row>
    <row r="19" spans="3:6" s="3" customFormat="1" ht="18" customHeight="1" x14ac:dyDescent="0.3">
      <c r="C19" s="162" t="s">
        <v>0</v>
      </c>
      <c r="D19" s="132"/>
      <c r="E19" s="132"/>
      <c r="F19" s="132"/>
    </row>
    <row r="20" spans="3:6" s="3" customFormat="1" ht="18" customHeight="1" x14ac:dyDescent="0.3">
      <c r="C20" s="132" t="s">
        <v>231</v>
      </c>
      <c r="D20" s="132"/>
      <c r="E20" s="132"/>
      <c r="F20" s="132">
        <v>10000</v>
      </c>
    </row>
    <row r="21" spans="3:6" s="3" customFormat="1" ht="18" customHeight="1" x14ac:dyDescent="0.3">
      <c r="C21" s="132" t="s">
        <v>232</v>
      </c>
      <c r="D21" s="132"/>
      <c r="E21" s="132"/>
      <c r="F21" s="132"/>
    </row>
    <row r="22" spans="3:6" s="3" customFormat="1" ht="18" customHeight="1" x14ac:dyDescent="0.3">
      <c r="C22" s="132" t="s">
        <v>233</v>
      </c>
      <c r="D22" s="132"/>
      <c r="E22" s="132"/>
      <c r="F22" s="132"/>
    </row>
    <row r="23" spans="3:6" x14ac:dyDescent="0.25">
      <c r="C23" s="84"/>
      <c r="D23" s="84"/>
      <c r="E23" s="84"/>
      <c r="F23" s="84"/>
    </row>
    <row r="24" spans="3:6" x14ac:dyDescent="0.25">
      <c r="C24" s="84"/>
      <c r="D24" s="84"/>
      <c r="E24" s="84"/>
      <c r="F24" s="84"/>
    </row>
    <row r="25" spans="3:6" x14ac:dyDescent="0.25">
      <c r="C25" s="88" t="s">
        <v>234</v>
      </c>
      <c r="D25" s="84"/>
      <c r="E25" s="84"/>
      <c r="F25" s="84"/>
    </row>
    <row r="26" spans="3:6" x14ac:dyDescent="0.25">
      <c r="C26" s="84"/>
      <c r="D26" s="84"/>
      <c r="E26" s="84"/>
      <c r="F26" s="84"/>
    </row>
    <row r="27" spans="3:6" ht="64.5" customHeight="1" x14ac:dyDescent="0.25">
      <c r="C27" s="156"/>
      <c r="D27" s="92" t="s">
        <v>219</v>
      </c>
      <c r="E27" s="92" t="s">
        <v>220</v>
      </c>
      <c r="F27" s="92" t="s">
        <v>219</v>
      </c>
    </row>
    <row r="28" spans="3:6" s="3" customFormat="1" ht="18" customHeight="1" x14ac:dyDescent="0.3">
      <c r="C28" s="158" t="s">
        <v>235</v>
      </c>
      <c r="D28" s="158"/>
      <c r="E28" s="158"/>
      <c r="F28" s="158"/>
    </row>
    <row r="29" spans="3:6" s="3" customFormat="1" ht="18" customHeight="1" x14ac:dyDescent="0.3">
      <c r="C29" s="159" t="s">
        <v>236</v>
      </c>
      <c r="D29" s="159"/>
      <c r="E29" s="159"/>
      <c r="F29" s="159"/>
    </row>
    <row r="30" spans="3:6" s="3" customFormat="1" ht="18" customHeight="1" x14ac:dyDescent="0.3">
      <c r="C30" s="159" t="s">
        <v>237</v>
      </c>
      <c r="D30" s="159"/>
      <c r="E30" s="159"/>
      <c r="F30" s="159"/>
    </row>
    <row r="31" spans="3:6" s="3" customFormat="1" ht="18" customHeight="1" x14ac:dyDescent="0.3">
      <c r="C31" s="159" t="s">
        <v>238</v>
      </c>
      <c r="D31" s="159"/>
      <c r="E31" s="159"/>
      <c r="F31" s="164">
        <v>38082</v>
      </c>
    </row>
    <row r="32" spans="3:6" s="3" customFormat="1" ht="18" customHeight="1" x14ac:dyDescent="0.3">
      <c r="C32" s="159" t="s">
        <v>244</v>
      </c>
      <c r="D32" s="159"/>
      <c r="E32" s="159"/>
      <c r="F32" s="164">
        <v>8800</v>
      </c>
    </row>
    <row r="33" spans="3:6" s="3" customFormat="1" ht="18" customHeight="1" x14ac:dyDescent="0.3">
      <c r="C33" s="159" t="s">
        <v>239</v>
      </c>
      <c r="D33" s="159"/>
      <c r="E33" s="159"/>
      <c r="F33" s="159"/>
    </row>
    <row r="34" spans="3:6" s="3" customFormat="1" ht="18" customHeight="1" x14ac:dyDescent="0.3">
      <c r="C34" s="159" t="s">
        <v>240</v>
      </c>
      <c r="D34" s="159"/>
      <c r="E34" s="159"/>
      <c r="F34" s="159"/>
    </row>
    <row r="35" spans="3:6" s="3" customFormat="1" ht="18" customHeight="1" x14ac:dyDescent="0.3">
      <c r="C35" s="163" t="s">
        <v>30</v>
      </c>
      <c r="D35" s="163"/>
      <c r="E35" s="163"/>
      <c r="F35" s="163"/>
    </row>
  </sheetData>
  <printOptions horizontalCentered="1" verticalCentered="1"/>
  <pageMargins left="0.39370078740157483" right="0.39370078740157483" top="0.47244094488188981" bottom="0.47244094488188981" header="0.31496062992125984" footer="0.23622047244094491"/>
  <pageSetup paperSize="9" scale="75" orientation="landscape" r:id="rId1"/>
  <headerFooter>
    <oddFooter>&amp;R&amp;"Arial,Gras"&amp;10Note 12 - Bilan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>
    <pageSetUpPr fitToPage="1"/>
  </sheetPr>
  <dimension ref="C2:J25"/>
  <sheetViews>
    <sheetView topLeftCell="A2" zoomScale="75" zoomScaleNormal="75" workbookViewId="0">
      <selection activeCell="J22" activeCellId="3" sqref="J6 J10 J21 J22"/>
    </sheetView>
  </sheetViews>
  <sheetFormatPr defaultColWidth="11.44140625" defaultRowHeight="13.8" x14ac:dyDescent="0.25"/>
  <cols>
    <col min="1" max="2" width="11.44140625" style="117"/>
    <col min="3" max="3" width="67.44140625" style="117" customWidth="1"/>
    <col min="4" max="6" width="17.44140625" style="117" customWidth="1"/>
    <col min="7" max="7" width="0.88671875" style="140" customWidth="1"/>
    <col min="8" max="10" width="17.44140625" style="117" customWidth="1"/>
    <col min="11" max="16384" width="11.44140625" style="117"/>
  </cols>
  <sheetData>
    <row r="2" spans="3:10" ht="15.6" x14ac:dyDescent="0.3">
      <c r="C2" s="131" t="s">
        <v>159</v>
      </c>
    </row>
    <row r="3" spans="3:10" ht="15.6" x14ac:dyDescent="0.3">
      <c r="C3" s="131"/>
      <c r="J3" s="141" t="s">
        <v>145</v>
      </c>
    </row>
    <row r="4" spans="3:10" x14ac:dyDescent="0.25">
      <c r="C4" s="142"/>
      <c r="D4" s="200">
        <v>43100</v>
      </c>
      <c r="E4" s="200"/>
      <c r="F4" s="200"/>
      <c r="H4" s="200">
        <v>42735</v>
      </c>
      <c r="I4" s="200"/>
      <c r="J4" s="200"/>
    </row>
    <row r="5" spans="3:10" x14ac:dyDescent="0.25">
      <c r="C5" s="142"/>
      <c r="D5" s="143" t="s">
        <v>19</v>
      </c>
      <c r="E5" s="143" t="s">
        <v>20</v>
      </c>
      <c r="F5" s="143" t="s">
        <v>21</v>
      </c>
      <c r="H5" s="143" t="s">
        <v>19</v>
      </c>
      <c r="I5" s="143" t="s">
        <v>20</v>
      </c>
      <c r="J5" s="143" t="s">
        <v>21</v>
      </c>
    </row>
    <row r="6" spans="3:10" s="68" customFormat="1" ht="18" customHeight="1" x14ac:dyDescent="0.3">
      <c r="C6" s="99" t="s">
        <v>125</v>
      </c>
      <c r="D6" s="97">
        <f>SUM(D7:D9)</f>
        <v>213409.32770000002</v>
      </c>
      <c r="E6" s="97">
        <f>SUM(E7:E9)</f>
        <v>-463223.00462000002</v>
      </c>
      <c r="F6" s="97">
        <f>SUM(F7:F9)</f>
        <v>-249813.67692</v>
      </c>
      <c r="G6" s="125"/>
      <c r="H6" s="97">
        <v>176072.53976000004</v>
      </c>
      <c r="I6" s="97">
        <v>-467851.57386</v>
      </c>
      <c r="J6" s="97">
        <v>-291779.03409999999</v>
      </c>
    </row>
    <row r="7" spans="3:10" s="68" customFormat="1" ht="18" customHeight="1" x14ac:dyDescent="0.3">
      <c r="C7" s="144" t="s">
        <v>126</v>
      </c>
      <c r="D7" s="103">
        <v>213247.15553000002</v>
      </c>
      <c r="E7" s="103">
        <v>-357518.89092000003</v>
      </c>
      <c r="F7" s="103">
        <f t="shared" ref="F7:F12" si="0">D7+E7</f>
        <v>-144271.73539000002</v>
      </c>
      <c r="G7" s="125"/>
      <c r="H7" s="103">
        <v>175692.39890000003</v>
      </c>
      <c r="I7" s="103">
        <v>-405769.03480000002</v>
      </c>
      <c r="J7" s="103">
        <v>-230076.63589999999</v>
      </c>
    </row>
    <row r="8" spans="3:10" s="68" customFormat="1" ht="18" customHeight="1" x14ac:dyDescent="0.3">
      <c r="C8" s="116" t="s">
        <v>127</v>
      </c>
      <c r="D8" s="96">
        <v>162.17216999999999</v>
      </c>
      <c r="E8" s="96">
        <v>-105704.1137</v>
      </c>
      <c r="F8" s="103">
        <f t="shared" si="0"/>
        <v>-105541.94153</v>
      </c>
      <c r="G8" s="125"/>
      <c r="H8" s="96">
        <v>380.14086000000003</v>
      </c>
      <c r="I8" s="96">
        <v>-62082.539059999996</v>
      </c>
      <c r="J8" s="103">
        <v>-61702.398199999996</v>
      </c>
    </row>
    <row r="9" spans="3:10" s="68" customFormat="1" ht="18" customHeight="1" x14ac:dyDescent="0.3">
      <c r="C9" s="116" t="s">
        <v>6</v>
      </c>
      <c r="D9" s="96">
        <v>0</v>
      </c>
      <c r="E9" s="96">
        <v>0</v>
      </c>
      <c r="F9" s="103">
        <f t="shared" si="0"/>
        <v>0</v>
      </c>
      <c r="G9" s="125"/>
      <c r="H9" s="96">
        <v>0</v>
      </c>
      <c r="I9" s="96">
        <v>0</v>
      </c>
      <c r="J9" s="103">
        <v>0</v>
      </c>
    </row>
    <row r="10" spans="3:10" s="68" customFormat="1" ht="18" customHeight="1" x14ac:dyDescent="0.3">
      <c r="C10" s="99" t="s">
        <v>128</v>
      </c>
      <c r="D10" s="97">
        <f>SUM(D11:D14)</f>
        <v>644122.22891000006</v>
      </c>
      <c r="E10" s="97">
        <f>SUM(E11:E14)</f>
        <v>-18388.942629999998</v>
      </c>
      <c r="F10" s="97">
        <f t="shared" si="0"/>
        <v>625733.28628000012</v>
      </c>
      <c r="G10" s="125"/>
      <c r="H10" s="97">
        <v>617324.32045</v>
      </c>
      <c r="I10" s="97">
        <v>-31451.115259999999</v>
      </c>
      <c r="J10" s="97">
        <v>585873.20519000001</v>
      </c>
    </row>
    <row r="11" spans="3:10" s="68" customFormat="1" ht="18" customHeight="1" x14ac:dyDescent="0.3">
      <c r="C11" s="144" t="s">
        <v>126</v>
      </c>
      <c r="D11" s="103">
        <v>644028.24666000006</v>
      </c>
      <c r="E11" s="103">
        <v>-7968.8046300000005</v>
      </c>
      <c r="F11" s="103">
        <f t="shared" si="0"/>
        <v>636059.44203000003</v>
      </c>
      <c r="G11" s="125"/>
      <c r="H11" s="103">
        <v>617277.32932999998</v>
      </c>
      <c r="I11" s="103">
        <v>-8524.1065299999991</v>
      </c>
      <c r="J11" s="103">
        <v>608753.22279999999</v>
      </c>
    </row>
    <row r="12" spans="3:10" s="68" customFormat="1" ht="18" customHeight="1" x14ac:dyDescent="0.3">
      <c r="C12" s="145" t="s">
        <v>127</v>
      </c>
      <c r="D12" s="104">
        <v>93.982249999999993</v>
      </c>
      <c r="E12" s="104">
        <v>-10420.137999999999</v>
      </c>
      <c r="F12" s="104">
        <f t="shared" si="0"/>
        <v>-10326.15575</v>
      </c>
      <c r="G12" s="125"/>
      <c r="H12" s="104">
        <v>46.991120000000002</v>
      </c>
      <c r="I12" s="104">
        <v>-22927.008729999998</v>
      </c>
      <c r="J12" s="104">
        <v>-22880.017609999999</v>
      </c>
    </row>
    <row r="13" spans="3:10" s="68" customFormat="1" ht="18" customHeight="1" x14ac:dyDescent="0.3">
      <c r="C13" s="99" t="s">
        <v>129</v>
      </c>
      <c r="D13" s="97"/>
      <c r="E13" s="97"/>
      <c r="F13" s="97"/>
      <c r="G13" s="146"/>
      <c r="H13" s="97"/>
      <c r="I13" s="97"/>
      <c r="J13" s="97"/>
    </row>
    <row r="14" spans="3:10" s="68" customFormat="1" ht="18" customHeight="1" x14ac:dyDescent="0.3">
      <c r="C14" s="99" t="s">
        <v>130</v>
      </c>
      <c r="D14" s="97"/>
      <c r="E14" s="97"/>
      <c r="F14" s="97"/>
      <c r="G14" s="146"/>
      <c r="H14" s="97"/>
      <c r="I14" s="97"/>
      <c r="J14" s="97"/>
    </row>
    <row r="15" spans="3:10" s="68" customFormat="1" ht="18" customHeight="1" x14ac:dyDescent="0.3">
      <c r="C15" s="99" t="s">
        <v>131</v>
      </c>
      <c r="D15" s="97"/>
      <c r="E15" s="97"/>
      <c r="F15" s="97"/>
      <c r="G15" s="146"/>
      <c r="H15" s="97"/>
      <c r="I15" s="97"/>
      <c r="J15" s="97"/>
    </row>
    <row r="16" spans="3:10" s="68" customFormat="1" ht="18" customHeight="1" x14ac:dyDescent="0.3">
      <c r="C16" s="147" t="s">
        <v>16</v>
      </c>
      <c r="D16" s="105"/>
      <c r="E16" s="105"/>
      <c r="F16" s="105"/>
      <c r="G16" s="146"/>
      <c r="H16" s="105"/>
      <c r="I16" s="105"/>
      <c r="J16" s="105"/>
    </row>
    <row r="17" spans="3:10" s="68" customFormat="1" ht="18" customHeight="1" x14ac:dyDescent="0.3">
      <c r="C17" s="148" t="s">
        <v>17</v>
      </c>
      <c r="D17" s="106"/>
      <c r="E17" s="106"/>
      <c r="F17" s="106"/>
      <c r="G17" s="125"/>
      <c r="H17" s="106"/>
      <c r="I17" s="106"/>
      <c r="J17" s="106"/>
    </row>
    <row r="18" spans="3:10" s="68" customFormat="1" ht="18" customHeight="1" x14ac:dyDescent="0.3">
      <c r="C18" s="116" t="s">
        <v>127</v>
      </c>
      <c r="D18" s="96"/>
      <c r="E18" s="96"/>
      <c r="F18" s="96"/>
      <c r="G18" s="125"/>
      <c r="H18" s="96"/>
      <c r="I18" s="96"/>
      <c r="J18" s="96"/>
    </row>
    <row r="19" spans="3:10" s="68" customFormat="1" ht="18" customHeight="1" x14ac:dyDescent="0.3">
      <c r="C19" s="145" t="s">
        <v>132</v>
      </c>
      <c r="D19" s="104"/>
      <c r="E19" s="104"/>
      <c r="F19" s="104"/>
      <c r="G19" s="125"/>
      <c r="H19" s="104"/>
      <c r="I19" s="104"/>
      <c r="J19" s="104"/>
    </row>
    <row r="20" spans="3:10" s="68" customFormat="1" ht="18" customHeight="1" x14ac:dyDescent="0.3">
      <c r="C20" s="149" t="s">
        <v>18</v>
      </c>
      <c r="D20" s="107"/>
      <c r="E20" s="107"/>
      <c r="F20" s="107"/>
      <c r="G20" s="125"/>
      <c r="H20" s="107"/>
      <c r="I20" s="107"/>
      <c r="J20" s="107"/>
    </row>
    <row r="21" spans="3:10" s="68" customFormat="1" ht="18" customHeight="1" x14ac:dyDescent="0.3">
      <c r="C21" s="99" t="s">
        <v>133</v>
      </c>
      <c r="D21" s="97">
        <v>365026.34512999997</v>
      </c>
      <c r="E21" s="97">
        <v>0</v>
      </c>
      <c r="F21" s="97">
        <f>D21+E21</f>
        <v>365026.34512999997</v>
      </c>
      <c r="G21" s="125"/>
      <c r="H21" s="97">
        <v>382238.55396999995</v>
      </c>
      <c r="I21" s="97">
        <v>-72.380160000000004</v>
      </c>
      <c r="J21" s="97">
        <v>382166.17380999995</v>
      </c>
    </row>
    <row r="22" spans="3:10" s="68" customFormat="1" ht="18" customHeight="1" x14ac:dyDescent="0.3">
      <c r="C22" s="99" t="s">
        <v>134</v>
      </c>
      <c r="D22" s="97">
        <v>83658.219639999981</v>
      </c>
      <c r="E22" s="97"/>
      <c r="F22" s="97">
        <f>D22+E22</f>
        <v>83658.219639999981</v>
      </c>
      <c r="G22" s="125"/>
      <c r="H22" s="97">
        <v>45938.718629999996</v>
      </c>
      <c r="I22" s="97"/>
      <c r="J22" s="97">
        <v>45938.718629999996</v>
      </c>
    </row>
    <row r="23" spans="3:10" x14ac:dyDescent="0.25">
      <c r="C23" s="150" t="s">
        <v>181</v>
      </c>
      <c r="D23" s="108">
        <f>D6+D10+D13+D14+D15+D16+D21+D22</f>
        <v>1306216.1213800001</v>
      </c>
      <c r="E23" s="108">
        <f>E6+E10+E13+E14+E15+E16+E21+E22</f>
        <v>-481611.94725000003</v>
      </c>
      <c r="F23" s="108">
        <f>F6+F10+F13+F14+F15+F16+F21+F22</f>
        <v>824604.17413000017</v>
      </c>
      <c r="H23" s="108">
        <v>1221574.1328100001</v>
      </c>
      <c r="I23" s="108">
        <v>-499375.06928</v>
      </c>
      <c r="J23" s="108">
        <v>722199.06353000016</v>
      </c>
    </row>
    <row r="25" spans="3:10" x14ac:dyDescent="0.25">
      <c r="D25" s="151"/>
    </row>
  </sheetData>
  <mergeCells count="2">
    <mergeCell ref="D4:F4"/>
    <mergeCell ref="H4:J4"/>
  </mergeCells>
  <printOptions horizontalCentered="1" verticalCentered="1"/>
  <pageMargins left="0.47244094488188981" right="0.47244094488188981" top="0.39370078740157483" bottom="0.39370078740157483" header="0.31496062992125984" footer="0.31496062992125984"/>
  <pageSetup paperSize="9" scale="79" orientation="landscape" r:id="rId1"/>
  <headerFooter>
    <oddFooter>&amp;R&amp;"Arial,Gras"&amp;10Note 1 - CR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>
    <pageSetUpPr fitToPage="1"/>
  </sheetPr>
  <dimension ref="C2:J22"/>
  <sheetViews>
    <sheetView zoomScale="75" zoomScaleNormal="75" workbookViewId="0">
      <selection activeCell="I23" sqref="I23"/>
    </sheetView>
  </sheetViews>
  <sheetFormatPr defaultColWidth="11.44140625" defaultRowHeight="13.8" x14ac:dyDescent="0.25"/>
  <cols>
    <col min="1" max="2" width="11.44140625" style="1"/>
    <col min="3" max="3" width="65.109375" style="1" customWidth="1"/>
    <col min="4" max="6" width="17.44140625" style="1" customWidth="1"/>
    <col min="7" max="7" width="0.88671875" style="11" customWidth="1"/>
    <col min="8" max="10" width="17.44140625" style="1" customWidth="1"/>
    <col min="11" max="16384" width="11.44140625" style="1"/>
  </cols>
  <sheetData>
    <row r="2" spans="3:10" x14ac:dyDescent="0.25">
      <c r="C2" s="126" t="s">
        <v>160</v>
      </c>
    </row>
    <row r="3" spans="3:10" ht="15.6" x14ac:dyDescent="0.3">
      <c r="C3" s="2"/>
      <c r="J3" s="66" t="s">
        <v>145</v>
      </c>
    </row>
    <row r="4" spans="3:10" x14ac:dyDescent="0.25">
      <c r="C4" s="26"/>
      <c r="D4" s="195">
        <v>43100</v>
      </c>
      <c r="E4" s="195"/>
      <c r="F4" s="195"/>
      <c r="H4" s="195">
        <v>42735</v>
      </c>
      <c r="I4" s="195"/>
      <c r="J4" s="195"/>
    </row>
    <row r="5" spans="3:10" x14ac:dyDescent="0.25">
      <c r="C5" s="26"/>
      <c r="D5" s="8" t="s">
        <v>19</v>
      </c>
      <c r="E5" s="8" t="s">
        <v>20</v>
      </c>
      <c r="F5" s="8" t="s">
        <v>21</v>
      </c>
      <c r="H5" s="8" t="s">
        <v>19</v>
      </c>
      <c r="I5" s="8" t="s">
        <v>20</v>
      </c>
      <c r="J5" s="8" t="s">
        <v>21</v>
      </c>
    </row>
    <row r="6" spans="3:10" s="3" customFormat="1" ht="18" customHeight="1" x14ac:dyDescent="0.3">
      <c r="C6" s="4" t="s">
        <v>22</v>
      </c>
      <c r="D6" s="71">
        <f>SUM(D7:D11)</f>
        <v>195648.57979999998</v>
      </c>
      <c r="E6" s="71">
        <f>SUM(E7:E11)</f>
        <v>-17150.095664545453</v>
      </c>
      <c r="F6" s="71">
        <f t="shared" ref="F6:F16" si="0">D6+E6</f>
        <v>178498.48413545452</v>
      </c>
      <c r="G6" s="6"/>
      <c r="H6" s="71">
        <v>187864.07569</v>
      </c>
      <c r="I6" s="71">
        <v>-14077</v>
      </c>
      <c r="J6" s="71">
        <v>173787</v>
      </c>
    </row>
    <row r="7" spans="3:10" s="3" customFormat="1" ht="18" customHeight="1" x14ac:dyDescent="0.3">
      <c r="C7" s="18" t="s">
        <v>23</v>
      </c>
      <c r="D7" s="69">
        <v>0</v>
      </c>
      <c r="E7" s="69"/>
      <c r="F7" s="69">
        <f t="shared" si="0"/>
        <v>0</v>
      </c>
      <c r="G7" s="6"/>
      <c r="H7" s="69">
        <v>0</v>
      </c>
      <c r="I7" s="69"/>
      <c r="J7" s="69">
        <v>0</v>
      </c>
    </row>
    <row r="8" spans="3:10" s="3" customFormat="1" ht="18" customHeight="1" x14ac:dyDescent="0.3">
      <c r="C8" s="116" t="s">
        <v>24</v>
      </c>
      <c r="D8" s="96">
        <v>194404.36068999997</v>
      </c>
      <c r="E8" s="96"/>
      <c r="F8" s="69">
        <f t="shared" si="0"/>
        <v>194404.36068999997</v>
      </c>
      <c r="G8" s="6"/>
      <c r="H8" s="72">
        <v>187657.22203999999</v>
      </c>
      <c r="I8" s="72"/>
      <c r="J8" s="69">
        <v>187657.22203999999</v>
      </c>
    </row>
    <row r="9" spans="3:10" s="3" customFormat="1" ht="18" customHeight="1" x14ac:dyDescent="0.3">
      <c r="C9" s="116" t="s">
        <v>25</v>
      </c>
      <c r="D9" s="96">
        <v>1244.21911</v>
      </c>
      <c r="E9" s="96">
        <v>-13967.024879999999</v>
      </c>
      <c r="F9" s="69">
        <f t="shared" si="0"/>
        <v>-12722.805769999999</v>
      </c>
      <c r="G9" s="6"/>
      <c r="H9" s="96">
        <v>206.85364999999996</v>
      </c>
      <c r="I9" s="96">
        <v>-14077</v>
      </c>
      <c r="J9" s="103">
        <v>-13870</v>
      </c>
    </row>
    <row r="10" spans="3:10" s="3" customFormat="1" ht="18" customHeight="1" x14ac:dyDescent="0.3">
      <c r="C10" s="19" t="s">
        <v>26</v>
      </c>
      <c r="D10" s="96"/>
      <c r="E10" s="96">
        <v>-3183.0707845454544</v>
      </c>
      <c r="F10" s="69">
        <f t="shared" si="0"/>
        <v>-3183.0707845454544</v>
      </c>
      <c r="G10" s="6"/>
      <c r="H10" s="96">
        <v>0</v>
      </c>
      <c r="I10" s="96">
        <v>0</v>
      </c>
      <c r="J10" s="103">
        <v>0</v>
      </c>
    </row>
    <row r="11" spans="3:10" s="3" customFormat="1" ht="18" customHeight="1" x14ac:dyDescent="0.3">
      <c r="C11" s="21" t="s">
        <v>215</v>
      </c>
      <c r="D11" s="103"/>
      <c r="E11" s="104"/>
      <c r="F11" s="69">
        <f t="shared" si="0"/>
        <v>0</v>
      </c>
      <c r="G11" s="6"/>
      <c r="H11" s="103">
        <v>0</v>
      </c>
      <c r="I11" s="104">
        <v>0</v>
      </c>
      <c r="J11" s="103">
        <v>0</v>
      </c>
    </row>
    <row r="12" spans="3:10" s="3" customFormat="1" ht="18" customHeight="1" x14ac:dyDescent="0.3">
      <c r="C12" s="4" t="s">
        <v>27</v>
      </c>
      <c r="D12" s="97">
        <f>SUM(D13:D15)</f>
        <v>438013.25500999996</v>
      </c>
      <c r="E12" s="97">
        <f>SUM(E13:E15)</f>
        <v>-20440.325769999996</v>
      </c>
      <c r="F12" s="71">
        <f t="shared" si="0"/>
        <v>417572.92923999997</v>
      </c>
      <c r="G12" s="6"/>
      <c r="H12" s="97">
        <v>419580</v>
      </c>
      <c r="I12" s="97">
        <v>-12829.548290000001</v>
      </c>
      <c r="J12" s="97">
        <v>406750</v>
      </c>
    </row>
    <row r="13" spans="3:10" s="3" customFormat="1" ht="18" customHeight="1" x14ac:dyDescent="0.3">
      <c r="C13" s="19" t="s">
        <v>28</v>
      </c>
      <c r="D13" s="96">
        <v>273820.43085999996</v>
      </c>
      <c r="E13" s="96"/>
      <c r="F13" s="69">
        <f t="shared" si="0"/>
        <v>273820.43085999996</v>
      </c>
      <c r="G13" s="6"/>
      <c r="H13" s="96">
        <f>264677.81619-2740</f>
        <v>261937.81618999998</v>
      </c>
      <c r="I13" s="96"/>
      <c r="J13" s="103">
        <v>261938</v>
      </c>
    </row>
    <row r="14" spans="3:10" s="3" customFormat="1" ht="18" customHeight="1" x14ac:dyDescent="0.3">
      <c r="C14" s="19" t="s">
        <v>29</v>
      </c>
      <c r="D14" s="96">
        <v>18593.191079999997</v>
      </c>
      <c r="E14" s="96"/>
      <c r="F14" s="69">
        <f t="shared" si="0"/>
        <v>18593.191079999997</v>
      </c>
      <c r="G14" s="6"/>
      <c r="H14" s="96">
        <v>13788</v>
      </c>
      <c r="I14" s="96"/>
      <c r="J14" s="103">
        <v>13788</v>
      </c>
    </row>
    <row r="15" spans="3:10" s="3" customFormat="1" ht="18" customHeight="1" x14ac:dyDescent="0.3">
      <c r="C15" s="21" t="s">
        <v>30</v>
      </c>
      <c r="D15" s="104">
        <v>145599.63307000001</v>
      </c>
      <c r="E15" s="104">
        <v>-20440.325769999996</v>
      </c>
      <c r="F15" s="69">
        <f t="shared" si="0"/>
        <v>125159.30730000001</v>
      </c>
      <c r="G15" s="6"/>
      <c r="H15" s="104">
        <f>157642-13788</f>
        <v>143854</v>
      </c>
      <c r="I15" s="104">
        <v>-12830</v>
      </c>
      <c r="J15" s="103">
        <v>131024</v>
      </c>
    </row>
    <row r="16" spans="3:10" s="68" customFormat="1" ht="18" customHeight="1" x14ac:dyDescent="0.3">
      <c r="C16" s="99" t="s">
        <v>31</v>
      </c>
      <c r="D16" s="97">
        <f>D6+D12</f>
        <v>633661.83480999991</v>
      </c>
      <c r="E16" s="97">
        <f>E6+E12</f>
        <v>-37590.421434545453</v>
      </c>
      <c r="F16" s="97">
        <f t="shared" si="0"/>
        <v>596071.41337545449</v>
      </c>
      <c r="G16" s="125"/>
      <c r="H16" s="97">
        <f>H6+H12</f>
        <v>607444.07568999997</v>
      </c>
      <c r="I16" s="97">
        <v>-26907.315109999996</v>
      </c>
      <c r="J16" s="97">
        <v>580537</v>
      </c>
    </row>
    <row r="17" spans="5:10" s="3" customFormat="1" ht="18" customHeight="1" x14ac:dyDescent="0.3">
      <c r="G17" s="6"/>
    </row>
    <row r="18" spans="5:10" s="3" customFormat="1" ht="18" customHeight="1" x14ac:dyDescent="0.3">
      <c r="E18" s="98"/>
      <c r="G18" s="6"/>
      <c r="H18" s="98"/>
      <c r="I18" s="98"/>
      <c r="J18" s="87"/>
    </row>
    <row r="19" spans="5:10" s="3" customFormat="1" ht="18" customHeight="1" x14ac:dyDescent="0.3">
      <c r="G19" s="6"/>
    </row>
    <row r="20" spans="5:10" s="3" customFormat="1" ht="18" customHeight="1" x14ac:dyDescent="0.3">
      <c r="G20" s="6"/>
      <c r="H20" s="46"/>
    </row>
    <row r="21" spans="5:10" s="3" customFormat="1" ht="18" customHeight="1" x14ac:dyDescent="0.3">
      <c r="G21" s="6"/>
    </row>
    <row r="22" spans="5:10" s="3" customFormat="1" ht="18" customHeight="1" x14ac:dyDescent="0.3">
      <c r="G22" s="6"/>
    </row>
  </sheetData>
  <mergeCells count="2">
    <mergeCell ref="D4:F4"/>
    <mergeCell ref="H4:J4"/>
  </mergeCells>
  <printOptions horizontalCentered="1" verticalCentered="1"/>
  <pageMargins left="0.47244094488188981" right="0.47244094488188981" top="0.39370078740157483" bottom="0.39370078740157483" header="0.31496062992125984" footer="0.31496062992125984"/>
  <pageSetup paperSize="9" scale="80" orientation="landscape" r:id="rId1"/>
  <headerFooter>
    <oddFooter>&amp;R&amp;"Arial,Gras"&amp;10Note 2 - CR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9">
    <pageSetUpPr fitToPage="1"/>
  </sheetPr>
  <dimension ref="B2:J19"/>
  <sheetViews>
    <sheetView zoomScale="75" zoomScaleNormal="75" workbookViewId="0">
      <selection activeCell="H4" sqref="H4:J4"/>
    </sheetView>
  </sheetViews>
  <sheetFormatPr defaultColWidth="11.44140625" defaultRowHeight="13.8" x14ac:dyDescent="0.25"/>
  <cols>
    <col min="1" max="2" width="11.44140625" style="1"/>
    <col min="3" max="3" width="56.33203125" style="1" customWidth="1"/>
    <col min="4" max="4" width="18" style="1" customWidth="1"/>
    <col min="5" max="5" width="18.109375" style="1" customWidth="1"/>
    <col min="6" max="6" width="18" style="1" customWidth="1"/>
    <col min="7" max="7" width="0.88671875" style="11" customWidth="1"/>
    <col min="8" max="10" width="18" style="1" customWidth="1"/>
    <col min="11" max="16384" width="11.44140625" style="1"/>
  </cols>
  <sheetData>
    <row r="2" spans="2:10" x14ac:dyDescent="0.25">
      <c r="C2" s="126" t="s">
        <v>161</v>
      </c>
    </row>
    <row r="3" spans="2:10" ht="15.6" x14ac:dyDescent="0.3">
      <c r="C3" s="2"/>
      <c r="J3" s="66" t="s">
        <v>145</v>
      </c>
    </row>
    <row r="4" spans="2:10" x14ac:dyDescent="0.25">
      <c r="C4" s="26"/>
      <c r="D4" s="195">
        <v>43100</v>
      </c>
      <c r="E4" s="195"/>
      <c r="F4" s="195"/>
      <c r="H4" s="195">
        <v>42735</v>
      </c>
      <c r="I4" s="195"/>
      <c r="J4" s="195"/>
    </row>
    <row r="5" spans="2:10" s="7" customFormat="1" ht="60" customHeight="1" x14ac:dyDescent="0.3">
      <c r="C5" s="9"/>
      <c r="D5" s="124" t="s">
        <v>16</v>
      </c>
      <c r="E5" s="124" t="s">
        <v>203</v>
      </c>
      <c r="F5" s="124" t="s">
        <v>0</v>
      </c>
      <c r="G5" s="14"/>
      <c r="H5" s="124" t="s">
        <v>16</v>
      </c>
      <c r="I5" s="124" t="s">
        <v>203</v>
      </c>
      <c r="J5" s="124" t="s">
        <v>0</v>
      </c>
    </row>
    <row r="6" spans="2:10" s="3" customFormat="1" ht="18" customHeight="1" x14ac:dyDescent="0.3">
      <c r="C6" s="18" t="s">
        <v>32</v>
      </c>
      <c r="D6" s="69">
        <v>130336</v>
      </c>
      <c r="E6" s="69"/>
      <c r="F6" s="69">
        <f>D6+E6</f>
        <v>130336</v>
      </c>
      <c r="G6" s="6"/>
      <c r="H6" s="69">
        <v>203834.56255</v>
      </c>
      <c r="I6" s="69"/>
      <c r="J6" s="69">
        <v>203834.56255</v>
      </c>
    </row>
    <row r="7" spans="2:10" s="3" customFormat="1" ht="18" customHeight="1" x14ac:dyDescent="0.3">
      <c r="B7" s="68"/>
      <c r="C7" s="19" t="s">
        <v>33</v>
      </c>
      <c r="D7" s="72"/>
      <c r="E7" s="72"/>
      <c r="F7" s="72"/>
      <c r="G7" s="6"/>
      <c r="H7" s="72"/>
      <c r="I7" s="72"/>
      <c r="J7" s="72"/>
    </row>
    <row r="8" spans="2:10" s="3" customFormat="1" ht="18" customHeight="1" x14ac:dyDescent="0.3">
      <c r="C8" s="19" t="s">
        <v>5</v>
      </c>
      <c r="D8" s="72"/>
      <c r="E8" s="72"/>
      <c r="F8" s="72"/>
      <c r="G8" s="6"/>
      <c r="H8" s="72"/>
      <c r="I8" s="72"/>
      <c r="J8" s="72"/>
    </row>
    <row r="9" spans="2:10" s="3" customFormat="1" ht="18" customHeight="1" x14ac:dyDescent="0.3">
      <c r="B9" s="68"/>
      <c r="C9" s="19" t="s">
        <v>34</v>
      </c>
      <c r="D9" s="72"/>
      <c r="E9" s="72"/>
      <c r="F9" s="72"/>
      <c r="G9" s="6"/>
      <c r="H9" s="72"/>
      <c r="I9" s="72"/>
      <c r="J9" s="72"/>
    </row>
    <row r="10" spans="2:10" s="3" customFormat="1" ht="18" customHeight="1" x14ac:dyDescent="0.3">
      <c r="B10" s="68"/>
      <c r="C10" s="19" t="s">
        <v>35</v>
      </c>
      <c r="D10" s="72"/>
      <c r="E10" s="72"/>
      <c r="F10" s="72"/>
      <c r="G10" s="6"/>
      <c r="H10" s="72"/>
      <c r="I10" s="72"/>
      <c r="J10" s="72"/>
    </row>
    <row r="11" spans="2:10" s="3" customFormat="1" ht="18" customHeight="1" x14ac:dyDescent="0.3">
      <c r="C11" s="19" t="s">
        <v>36</v>
      </c>
      <c r="D11" s="72"/>
      <c r="E11" s="72"/>
      <c r="F11" s="72"/>
      <c r="G11" s="6"/>
      <c r="H11" s="72"/>
      <c r="I11" s="72"/>
      <c r="J11" s="72"/>
    </row>
    <row r="12" spans="2:10" s="3" customFormat="1" ht="18" customHeight="1" x14ac:dyDescent="0.3">
      <c r="C12" s="21" t="s">
        <v>37</v>
      </c>
      <c r="D12" s="70"/>
      <c r="E12" s="70"/>
      <c r="F12" s="70"/>
      <c r="G12" s="6"/>
      <c r="H12" s="75"/>
      <c r="I12" s="75"/>
      <c r="J12" s="75"/>
    </row>
    <row r="13" spans="2:10" s="3" customFormat="1" ht="18" customHeight="1" x14ac:dyDescent="0.3">
      <c r="C13" s="4" t="s">
        <v>0</v>
      </c>
      <c r="D13" s="71">
        <f>D6</f>
        <v>130336</v>
      </c>
      <c r="E13" s="71"/>
      <c r="F13" s="71">
        <f>F6</f>
        <v>130336</v>
      </c>
      <c r="G13" s="6"/>
      <c r="H13" s="78">
        <v>203834.56255</v>
      </c>
      <c r="I13" s="78"/>
      <c r="J13" s="78">
        <v>203834.56255</v>
      </c>
    </row>
    <row r="14" spans="2:10" s="3" customFormat="1" ht="18" customHeight="1" x14ac:dyDescent="0.3">
      <c r="G14" s="6"/>
    </row>
    <row r="15" spans="2:10" s="3" customFormat="1" ht="18" customHeight="1" x14ac:dyDescent="0.3">
      <c r="G15" s="6"/>
    </row>
    <row r="16" spans="2:10" s="3" customFormat="1" ht="18" customHeight="1" x14ac:dyDescent="0.3">
      <c r="D16" s="87"/>
      <c r="G16" s="6"/>
    </row>
    <row r="17" spans="4:7" s="3" customFormat="1" ht="18" customHeight="1" x14ac:dyDescent="0.3">
      <c r="D17" s="87"/>
      <c r="G17" s="6"/>
    </row>
    <row r="18" spans="4:7" s="3" customFormat="1" ht="18" customHeight="1" x14ac:dyDescent="0.3">
      <c r="D18" s="87"/>
      <c r="G18" s="6"/>
    </row>
    <row r="19" spans="4:7" x14ac:dyDescent="0.25">
      <c r="D19" s="86"/>
    </row>
  </sheetData>
  <mergeCells count="2">
    <mergeCell ref="D4:F4"/>
    <mergeCell ref="H4:J4"/>
  </mergeCells>
  <printOptions horizontalCentered="1" verticalCentered="1"/>
  <pageMargins left="0.47244094488188981" right="0.47244094488188981" top="0.39370078740157483" bottom="0.39370078740157483" header="0.31496062992125984" footer="0.31496062992125984"/>
  <pageSetup paperSize="9" scale="82" orientation="landscape" r:id="rId1"/>
  <headerFooter>
    <oddFooter>&amp;R&amp;"Arial,Gras"&amp;10Note 3 - CR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20">
    <pageSetUpPr fitToPage="1"/>
  </sheetPr>
  <dimension ref="C2:F17"/>
  <sheetViews>
    <sheetView zoomScale="75" zoomScaleNormal="75" workbookViewId="0">
      <selection activeCell="F4" sqref="F4"/>
    </sheetView>
  </sheetViews>
  <sheetFormatPr defaultColWidth="11.44140625" defaultRowHeight="13.8" x14ac:dyDescent="0.25"/>
  <cols>
    <col min="1" max="2" width="11.44140625" style="1"/>
    <col min="3" max="3" width="68" style="1" customWidth="1"/>
    <col min="4" max="4" width="17.44140625" style="1" customWidth="1"/>
    <col min="5" max="5" width="0.88671875" style="11" customWidth="1"/>
    <col min="6" max="6" width="17.33203125" style="1" customWidth="1"/>
    <col min="7" max="16384" width="11.44140625" style="1"/>
  </cols>
  <sheetData>
    <row r="2" spans="3:6" x14ac:dyDescent="0.25">
      <c r="C2" s="126" t="s">
        <v>162</v>
      </c>
    </row>
    <row r="3" spans="3:6" ht="15.6" x14ac:dyDescent="0.3">
      <c r="C3" s="2"/>
      <c r="F3" s="66" t="s">
        <v>145</v>
      </c>
    </row>
    <row r="4" spans="3:6" ht="15.75" customHeight="1" x14ac:dyDescent="0.25">
      <c r="C4" s="79"/>
      <c r="D4" s="80">
        <v>43100</v>
      </c>
      <c r="E4" s="14"/>
      <c r="F4" s="80">
        <v>42735</v>
      </c>
    </row>
    <row r="5" spans="3:6" s="3" customFormat="1" ht="18" customHeight="1" x14ac:dyDescent="0.3">
      <c r="C5" s="4" t="s">
        <v>17</v>
      </c>
      <c r="D5" s="71">
        <v>96622</v>
      </c>
      <c r="E5" s="13"/>
      <c r="F5" s="71">
        <v>381484.69697999995</v>
      </c>
    </row>
    <row r="6" spans="3:6" s="3" customFormat="1" ht="18" customHeight="1" x14ac:dyDescent="0.3">
      <c r="C6" s="6" t="s">
        <v>53</v>
      </c>
      <c r="D6" s="74">
        <v>96622</v>
      </c>
      <c r="E6" s="6"/>
      <c r="F6" s="74">
        <v>381484.69697999995</v>
      </c>
    </row>
    <row r="7" spans="3:6" s="3" customFormat="1" ht="18" customHeight="1" x14ac:dyDescent="0.3">
      <c r="C7" s="4" t="s">
        <v>49</v>
      </c>
      <c r="D7" s="71">
        <v>8209</v>
      </c>
      <c r="E7" s="13"/>
      <c r="F7" s="71">
        <v>15976.239800000001</v>
      </c>
    </row>
    <row r="8" spans="3:6" s="3" customFormat="1" ht="18" customHeight="1" x14ac:dyDescent="0.3">
      <c r="C8" s="18" t="s">
        <v>50</v>
      </c>
      <c r="D8" s="69">
        <v>0</v>
      </c>
      <c r="E8" s="74"/>
      <c r="F8" s="69">
        <v>0</v>
      </c>
    </row>
    <row r="9" spans="3:6" s="3" customFormat="1" ht="18" customHeight="1" x14ac:dyDescent="0.3">
      <c r="C9" s="19" t="s">
        <v>51</v>
      </c>
      <c r="D9" s="72">
        <v>0</v>
      </c>
      <c r="E9" s="74"/>
      <c r="F9" s="72">
        <v>0</v>
      </c>
    </row>
    <row r="10" spans="3:6" s="3" customFormat="1" ht="18" customHeight="1" x14ac:dyDescent="0.3">
      <c r="C10" s="19" t="s">
        <v>52</v>
      </c>
      <c r="D10" s="70">
        <v>8209</v>
      </c>
      <c r="E10" s="74"/>
      <c r="F10" s="70">
        <v>15976.239800000001</v>
      </c>
    </row>
    <row r="11" spans="3:6" s="3" customFormat="1" ht="18" customHeight="1" x14ac:dyDescent="0.3">
      <c r="C11" s="3" t="s">
        <v>180</v>
      </c>
      <c r="D11" s="70">
        <v>0</v>
      </c>
      <c r="E11" s="74"/>
      <c r="F11" s="70">
        <v>0</v>
      </c>
    </row>
    <row r="12" spans="3:6" s="3" customFormat="1" ht="18" customHeight="1" x14ac:dyDescent="0.3">
      <c r="C12" s="4" t="s">
        <v>0</v>
      </c>
      <c r="D12" s="97">
        <v>104831</v>
      </c>
      <c r="E12" s="125"/>
      <c r="F12" s="97">
        <v>397460.93677999993</v>
      </c>
    </row>
    <row r="13" spans="3:6" s="3" customFormat="1" ht="18" customHeight="1" x14ac:dyDescent="0.3">
      <c r="E13" s="6"/>
    </row>
    <row r="14" spans="3:6" s="3" customFormat="1" ht="18" customHeight="1" x14ac:dyDescent="0.3">
      <c r="D14" s="98"/>
      <c r="E14" s="6"/>
    </row>
    <row r="15" spans="3:6" s="3" customFormat="1" ht="18" customHeight="1" x14ac:dyDescent="0.3">
      <c r="E15" s="6"/>
    </row>
    <row r="16" spans="3:6" s="3" customFormat="1" ht="18" customHeight="1" x14ac:dyDescent="0.3">
      <c r="D16" s="87"/>
      <c r="E16" s="6"/>
    </row>
    <row r="17" spans="5:5" s="3" customFormat="1" ht="18" customHeight="1" x14ac:dyDescent="0.3">
      <c r="E17" s="6"/>
    </row>
  </sheetData>
  <printOptions horizontalCentered="1" verticalCentered="1"/>
  <pageMargins left="0.47244094488188981" right="0.47244094488188981" top="0.39370078740157483" bottom="0.39370078740157483" header="0.31496062992125984" footer="0.31496062992125984"/>
  <pageSetup paperSize="9" orientation="landscape" r:id="rId1"/>
  <headerFooter>
    <oddFooter>&amp;R&amp;"Arial,Gras"&amp;10Note 4 - CR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>
    <pageSetUpPr fitToPage="1"/>
  </sheetPr>
  <dimension ref="C2:J30"/>
  <sheetViews>
    <sheetView zoomScale="75" zoomScaleNormal="75" workbookViewId="0">
      <selection activeCell="H13" sqref="H13"/>
    </sheetView>
  </sheetViews>
  <sheetFormatPr defaultColWidth="11.44140625" defaultRowHeight="13.8" x14ac:dyDescent="0.25"/>
  <cols>
    <col min="1" max="2" width="11.44140625" style="1"/>
    <col min="3" max="3" width="62.5546875" style="1" customWidth="1"/>
    <col min="4" max="6" width="17.44140625" style="1" customWidth="1"/>
    <col min="7" max="7" width="0.6640625" style="11" customWidth="1"/>
    <col min="8" max="10" width="17.44140625" style="1" customWidth="1"/>
    <col min="11" max="16384" width="11.44140625" style="1"/>
  </cols>
  <sheetData>
    <row r="2" spans="3:10" x14ac:dyDescent="0.25">
      <c r="C2" s="126" t="s">
        <v>163</v>
      </c>
    </row>
    <row r="3" spans="3:10" ht="15.6" x14ac:dyDescent="0.3">
      <c r="C3" s="2"/>
      <c r="J3" s="66" t="s">
        <v>145</v>
      </c>
    </row>
    <row r="4" spans="3:10" x14ac:dyDescent="0.25">
      <c r="C4" s="26"/>
      <c r="D4" s="195">
        <v>43100</v>
      </c>
      <c r="E4" s="195"/>
      <c r="F4" s="195"/>
      <c r="G4" s="81"/>
      <c r="H4" s="195">
        <v>42735</v>
      </c>
      <c r="I4" s="195"/>
      <c r="J4" s="195"/>
    </row>
    <row r="5" spans="3:10" s="7" customFormat="1" ht="18" customHeight="1" x14ac:dyDescent="0.3">
      <c r="C5" s="9"/>
      <c r="D5" s="10" t="s">
        <v>19</v>
      </c>
      <c r="E5" s="10" t="s">
        <v>38</v>
      </c>
      <c r="F5" s="10" t="s">
        <v>21</v>
      </c>
      <c r="G5" s="12"/>
      <c r="H5" s="10" t="s">
        <v>19</v>
      </c>
      <c r="I5" s="10" t="s">
        <v>38</v>
      </c>
      <c r="J5" s="10" t="s">
        <v>21</v>
      </c>
    </row>
    <row r="6" spans="3:10" s="3" customFormat="1" ht="18" customHeight="1" x14ac:dyDescent="0.3">
      <c r="C6" s="22" t="s">
        <v>39</v>
      </c>
      <c r="D6" s="73"/>
      <c r="E6" s="73"/>
      <c r="F6" s="73"/>
      <c r="G6" s="74"/>
      <c r="H6" s="73"/>
      <c r="I6" s="73"/>
      <c r="J6" s="73"/>
    </row>
    <row r="7" spans="3:10" s="3" customFormat="1" ht="18" customHeight="1" x14ac:dyDescent="0.3">
      <c r="C7" s="19" t="s">
        <v>40</v>
      </c>
      <c r="D7" s="72"/>
      <c r="E7" s="72"/>
      <c r="F7" s="72"/>
      <c r="G7" s="74"/>
      <c r="H7" s="72"/>
      <c r="I7" s="72"/>
      <c r="J7" s="72"/>
    </row>
    <row r="8" spans="3:10" s="3" customFormat="1" ht="18" customHeight="1" x14ac:dyDescent="0.3">
      <c r="C8" s="19" t="s">
        <v>41</v>
      </c>
      <c r="D8" s="72"/>
      <c r="E8" s="72"/>
      <c r="F8" s="82"/>
      <c r="G8" s="83"/>
      <c r="H8" s="82"/>
      <c r="I8" s="72"/>
      <c r="J8" s="72"/>
    </row>
    <row r="9" spans="3:10" s="3" customFormat="1" ht="18" customHeight="1" x14ac:dyDescent="0.3">
      <c r="C9" s="19" t="s">
        <v>42</v>
      </c>
      <c r="D9" s="72"/>
      <c r="E9" s="72"/>
      <c r="F9" s="72"/>
      <c r="G9" s="74"/>
      <c r="H9" s="72"/>
      <c r="I9" s="72"/>
      <c r="J9" s="72"/>
    </row>
    <row r="10" spans="3:10" s="3" customFormat="1" ht="18" customHeight="1" x14ac:dyDescent="0.3">
      <c r="C10" s="20" t="s">
        <v>43</v>
      </c>
      <c r="D10" s="75">
        <v>53987.810146688003</v>
      </c>
      <c r="E10" s="75">
        <v>41077.848186770425</v>
      </c>
      <c r="F10" s="75">
        <f>D10-E10</f>
        <v>12909.961959917578</v>
      </c>
      <c r="G10" s="74"/>
      <c r="H10" s="75">
        <v>42844</v>
      </c>
      <c r="I10" s="75">
        <v>79741</v>
      </c>
      <c r="J10" s="75">
        <v>-36897</v>
      </c>
    </row>
    <row r="11" spans="3:10" s="3" customFormat="1" ht="18" customHeight="1" x14ac:dyDescent="0.3">
      <c r="C11" s="4" t="s">
        <v>44</v>
      </c>
      <c r="D11" s="71">
        <f>SUM(D6:D10)</f>
        <v>53987.810146688003</v>
      </c>
      <c r="E11" s="71">
        <f>SUM(E6:E10)</f>
        <v>41077.848186770425</v>
      </c>
      <c r="F11" s="71">
        <f>SUM(F6:F10)</f>
        <v>12909.961959917578</v>
      </c>
      <c r="G11" s="77"/>
      <c r="H11" s="71">
        <f>SUM(H6:H10)</f>
        <v>42844</v>
      </c>
      <c r="I11" s="71">
        <f>SUM(I6:I10)</f>
        <v>79741</v>
      </c>
      <c r="J11" s="71">
        <f>SUM(J6:J10)</f>
        <v>-36897</v>
      </c>
    </row>
    <row r="12" spans="3:10" s="3" customFormat="1" ht="18" customHeight="1" x14ac:dyDescent="0.3">
      <c r="C12" s="13"/>
      <c r="D12" s="77"/>
      <c r="E12" s="77"/>
      <c r="F12" s="77"/>
      <c r="G12" s="77"/>
      <c r="H12" s="77"/>
      <c r="I12" s="77"/>
      <c r="J12" s="77"/>
    </row>
    <row r="13" spans="3:10" s="3" customFormat="1" ht="18" customHeight="1" x14ac:dyDescent="0.3">
      <c r="C13" s="13"/>
      <c r="D13" s="77"/>
      <c r="E13" s="77"/>
      <c r="F13" s="77"/>
      <c r="G13" s="77"/>
      <c r="H13" s="77"/>
      <c r="I13" s="77"/>
      <c r="J13" s="77"/>
    </row>
    <row r="14" spans="3:10" s="3" customFormat="1" ht="18" customHeight="1" x14ac:dyDescent="0.3">
      <c r="C14" s="13"/>
      <c r="D14" s="77"/>
      <c r="E14" s="77"/>
      <c r="F14" s="77"/>
      <c r="G14" s="77"/>
      <c r="H14" s="77"/>
      <c r="I14" s="77"/>
      <c r="J14" s="77"/>
    </row>
    <row r="15" spans="3:10" s="3" customFormat="1" ht="18" customHeight="1" x14ac:dyDescent="0.3">
      <c r="C15" s="13"/>
      <c r="D15" s="77"/>
      <c r="E15" s="77"/>
      <c r="F15" s="77"/>
      <c r="G15" s="77"/>
      <c r="H15" s="77"/>
      <c r="I15" s="77"/>
      <c r="J15" s="77"/>
    </row>
    <row r="16" spans="3:10" s="3" customFormat="1" ht="18" customHeight="1" x14ac:dyDescent="0.3">
      <c r="C16" s="13"/>
      <c r="D16" s="77"/>
      <c r="E16" s="77"/>
      <c r="F16" s="77"/>
      <c r="G16" s="77"/>
      <c r="H16" s="77"/>
      <c r="I16" s="77"/>
      <c r="J16" s="77"/>
    </row>
    <row r="17" spans="3:10" s="3" customFormat="1" ht="18" customHeight="1" x14ac:dyDescent="0.3">
      <c r="C17" s="13"/>
      <c r="D17" s="77"/>
      <c r="E17" s="77"/>
      <c r="F17" s="77"/>
      <c r="G17" s="77"/>
      <c r="H17" s="77"/>
      <c r="I17" s="77"/>
      <c r="J17" s="77"/>
    </row>
    <row r="18" spans="3:10" s="3" customFormat="1" ht="18" customHeight="1" x14ac:dyDescent="0.3">
      <c r="C18" s="13"/>
      <c r="D18" s="77"/>
      <c r="E18" s="77"/>
      <c r="F18" s="77"/>
      <c r="G18" s="77"/>
      <c r="H18" s="77"/>
      <c r="I18" s="77"/>
      <c r="J18" s="77"/>
    </row>
    <row r="19" spans="3:10" s="3" customFormat="1" ht="18" customHeight="1" x14ac:dyDescent="0.3">
      <c r="C19" s="13"/>
      <c r="D19" s="77"/>
      <c r="E19" s="77"/>
      <c r="F19" s="77"/>
      <c r="G19" s="77"/>
      <c r="H19" s="77"/>
      <c r="I19" s="77"/>
      <c r="J19" s="77"/>
    </row>
    <row r="20" spans="3:10" s="3" customFormat="1" ht="18" customHeight="1" x14ac:dyDescent="0.3">
      <c r="C20" s="13"/>
      <c r="D20" s="77"/>
      <c r="E20" s="77"/>
      <c r="F20" s="77"/>
      <c r="G20" s="77"/>
      <c r="H20" s="77"/>
      <c r="I20" s="77"/>
      <c r="J20" s="77"/>
    </row>
    <row r="21" spans="3:10" s="3" customFormat="1" ht="18" customHeight="1" x14ac:dyDescent="0.3">
      <c r="C21" s="13"/>
      <c r="D21" s="77"/>
      <c r="E21" s="77"/>
      <c r="F21" s="77"/>
      <c r="G21" s="77"/>
      <c r="H21" s="77"/>
      <c r="I21" s="77"/>
      <c r="J21" s="77"/>
    </row>
    <row r="22" spans="3:10" s="3" customFormat="1" ht="18" customHeight="1" x14ac:dyDescent="0.3">
      <c r="C22" s="13"/>
      <c r="D22" s="77"/>
      <c r="E22" s="77"/>
      <c r="F22" s="77"/>
      <c r="G22" s="77"/>
      <c r="H22" s="77"/>
      <c r="I22" s="77"/>
      <c r="J22" s="77"/>
    </row>
    <row r="23" spans="3:10" s="3" customFormat="1" ht="18" customHeight="1" x14ac:dyDescent="0.3">
      <c r="G23" s="6"/>
    </row>
    <row r="24" spans="3:10" x14ac:dyDescent="0.25">
      <c r="D24" s="86"/>
      <c r="E24" s="86"/>
      <c r="F24" s="86"/>
      <c r="G24" s="94"/>
      <c r="H24" s="86"/>
      <c r="I24" s="86"/>
      <c r="J24" s="86"/>
    </row>
    <row r="25" spans="3:10" x14ac:dyDescent="0.25">
      <c r="D25" s="86"/>
      <c r="E25" s="86"/>
      <c r="F25" s="86"/>
      <c r="G25" s="94"/>
      <c r="H25" s="86"/>
      <c r="I25" s="86"/>
      <c r="J25" s="86"/>
    </row>
    <row r="26" spans="3:10" x14ac:dyDescent="0.25">
      <c r="D26" s="86"/>
      <c r="E26" s="86"/>
      <c r="F26" s="86"/>
      <c r="G26" s="94"/>
      <c r="H26" s="86"/>
      <c r="I26" s="86"/>
      <c r="J26" s="86"/>
    </row>
    <row r="27" spans="3:10" x14ac:dyDescent="0.25">
      <c r="D27" s="86"/>
      <c r="E27" s="86"/>
      <c r="F27" s="86"/>
      <c r="G27" s="94"/>
      <c r="H27" s="86"/>
      <c r="I27" s="86"/>
      <c r="J27" s="86"/>
    </row>
    <row r="28" spans="3:10" x14ac:dyDescent="0.25">
      <c r="D28" s="86"/>
      <c r="E28" s="86"/>
      <c r="F28" s="86"/>
      <c r="G28" s="94"/>
      <c r="H28" s="86"/>
      <c r="I28" s="86"/>
      <c r="J28" s="86"/>
    </row>
    <row r="29" spans="3:10" x14ac:dyDescent="0.25">
      <c r="D29" s="86"/>
      <c r="E29" s="86"/>
      <c r="F29" s="86"/>
      <c r="G29" s="94"/>
      <c r="H29" s="86"/>
      <c r="I29" s="86"/>
      <c r="J29" s="86"/>
    </row>
    <row r="30" spans="3:10" x14ac:dyDescent="0.25">
      <c r="D30" s="86"/>
      <c r="E30" s="86"/>
      <c r="F30" s="86"/>
      <c r="G30" s="94"/>
      <c r="H30" s="86"/>
      <c r="I30" s="86"/>
      <c r="J30" s="86"/>
    </row>
  </sheetData>
  <mergeCells count="2">
    <mergeCell ref="D4:F4"/>
    <mergeCell ref="H4:J4"/>
  </mergeCells>
  <printOptions horizontalCentered="1" verticalCentered="1"/>
  <pageMargins left="0.47244094488188981" right="0.47244094488188981" top="0.39370078740157483" bottom="0.39370078740157483" header="0.31496062992125984" footer="0.31496062992125984"/>
  <pageSetup paperSize="9" scale="81" orientation="landscape" r:id="rId1"/>
  <headerFooter>
    <oddFooter>&amp;R&amp;"Arial,Gras"&amp;10Note 5 - CR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2">
    <pageSetUpPr fitToPage="1"/>
  </sheetPr>
  <dimension ref="C2:F15"/>
  <sheetViews>
    <sheetView zoomScale="75" zoomScaleNormal="75" workbookViewId="0">
      <selection activeCell="H10" sqref="H10"/>
    </sheetView>
  </sheetViews>
  <sheetFormatPr defaultColWidth="11.44140625" defaultRowHeight="13.8" x14ac:dyDescent="0.25"/>
  <cols>
    <col min="1" max="2" width="11.44140625" style="1"/>
    <col min="3" max="3" width="78.6640625" style="1" customWidth="1"/>
    <col min="4" max="4" width="17.44140625" style="1" customWidth="1"/>
    <col min="5" max="5" width="0.88671875" style="1" customWidth="1"/>
    <col min="6" max="6" width="17.33203125" style="1" bestFit="1" customWidth="1"/>
    <col min="7" max="16384" width="11.44140625" style="1"/>
  </cols>
  <sheetData>
    <row r="2" spans="3:6" x14ac:dyDescent="0.25">
      <c r="C2" s="126" t="s">
        <v>164</v>
      </c>
    </row>
    <row r="3" spans="3:6" ht="15.6" x14ac:dyDescent="0.3">
      <c r="C3" s="2"/>
      <c r="F3" s="66" t="s">
        <v>145</v>
      </c>
    </row>
    <row r="4" spans="3:6" x14ac:dyDescent="0.25">
      <c r="C4" s="26"/>
      <c r="D4" s="64">
        <v>43100</v>
      </c>
      <c r="E4" s="14"/>
      <c r="F4" s="64">
        <v>42735</v>
      </c>
    </row>
    <row r="5" spans="3:6" s="3" customFormat="1" ht="18" customHeight="1" x14ac:dyDescent="0.3">
      <c r="C5" s="18" t="s">
        <v>54</v>
      </c>
      <c r="D5" s="69">
        <v>705223.50859999994</v>
      </c>
      <c r="E5" s="34"/>
      <c r="F5" s="69">
        <v>581333.81244999997</v>
      </c>
    </row>
    <row r="6" spans="3:6" s="3" customFormat="1" ht="18" customHeight="1" x14ac:dyDescent="0.3">
      <c r="C6" s="19" t="s">
        <v>55</v>
      </c>
      <c r="D6" s="72">
        <v>51995.672460000002</v>
      </c>
      <c r="E6" s="34"/>
      <c r="F6" s="72">
        <v>51042.905779999994</v>
      </c>
    </row>
    <row r="7" spans="3:6" s="3" customFormat="1" ht="18" customHeight="1" x14ac:dyDescent="0.3">
      <c r="C7" s="19" t="s">
        <v>56</v>
      </c>
      <c r="D7" s="72">
        <v>550913.94440532324</v>
      </c>
      <c r="E7" s="34"/>
      <c r="F7" s="72">
        <v>550114.60213000001</v>
      </c>
    </row>
    <row r="8" spans="3:6" s="3" customFormat="1" ht="18" customHeight="1" x14ac:dyDescent="0.3">
      <c r="C8" s="19" t="s">
        <v>57</v>
      </c>
      <c r="D8" s="72">
        <v>27474.997450000003</v>
      </c>
      <c r="E8" s="34"/>
      <c r="F8" s="72">
        <v>21744.215530000009</v>
      </c>
    </row>
    <row r="9" spans="3:6" s="3" customFormat="1" ht="18" customHeight="1" x14ac:dyDescent="0.3">
      <c r="C9" s="4" t="s">
        <v>0</v>
      </c>
      <c r="D9" s="71">
        <f>SUM(D5:D8)</f>
        <v>1335608.1229153231</v>
      </c>
      <c r="E9" s="6"/>
      <c r="F9" s="71">
        <v>1204235.5358899999</v>
      </c>
    </row>
    <row r="10" spans="3:6" s="3" customFormat="1" ht="18" customHeight="1" x14ac:dyDescent="0.3"/>
    <row r="11" spans="3:6" s="3" customFormat="1" ht="18" customHeight="1" x14ac:dyDescent="0.3"/>
    <row r="12" spans="3:6" s="3" customFormat="1" ht="18" customHeight="1" x14ac:dyDescent="0.3"/>
    <row r="13" spans="3:6" s="3" customFormat="1" ht="18" customHeight="1" x14ac:dyDescent="0.3"/>
    <row r="14" spans="3:6" s="3" customFormat="1" ht="18" customHeight="1" x14ac:dyDescent="0.3"/>
    <row r="15" spans="3:6" s="3" customFormat="1" ht="18" customHeight="1" x14ac:dyDescent="0.3"/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>
    <oddFooter>&amp;R&amp;"Arial,Gras"&amp;10Note 5 - CR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pageSetUpPr fitToPage="1"/>
  </sheetPr>
  <dimension ref="C2:J49"/>
  <sheetViews>
    <sheetView tabSelected="1" topLeftCell="A15" zoomScale="75" zoomScaleNormal="75" workbookViewId="0">
      <selection activeCell="M39" sqref="M39"/>
    </sheetView>
  </sheetViews>
  <sheetFormatPr defaultColWidth="11.44140625" defaultRowHeight="13.8" x14ac:dyDescent="0.25"/>
  <cols>
    <col min="1" max="2" width="11.44140625" style="1"/>
    <col min="3" max="3" width="73.88671875" style="1" customWidth="1"/>
    <col min="4" max="4" width="17.44140625" style="1" customWidth="1"/>
    <col min="5" max="5" width="19.88671875" style="1" customWidth="1"/>
    <col min="6" max="6" width="17.44140625" style="1" customWidth="1"/>
    <col min="7" max="7" width="0.88671875" style="1" customWidth="1"/>
    <col min="8" max="8" width="17.44140625" style="1" customWidth="1"/>
    <col min="9" max="9" width="19.88671875" style="1" customWidth="1"/>
    <col min="10" max="10" width="17.44140625" style="1" customWidth="1"/>
    <col min="11" max="16384" width="11.44140625" style="1"/>
  </cols>
  <sheetData>
    <row r="2" spans="3:10" ht="15.6" x14ac:dyDescent="0.3">
      <c r="C2" s="126" t="s">
        <v>147</v>
      </c>
      <c r="D2" s="2"/>
      <c r="E2" s="2"/>
    </row>
    <row r="3" spans="3:10" ht="15.6" x14ac:dyDescent="0.3">
      <c r="C3" s="131"/>
      <c r="D3" s="2"/>
      <c r="E3" s="2"/>
      <c r="J3" s="66" t="s">
        <v>145</v>
      </c>
    </row>
    <row r="4" spans="3:10" ht="15" customHeight="1" x14ac:dyDescent="0.25">
      <c r="C4" s="26"/>
      <c r="D4" s="195">
        <v>43100</v>
      </c>
      <c r="E4" s="196"/>
      <c r="F4" s="196"/>
      <c r="H4" s="195">
        <v>42735</v>
      </c>
      <c r="I4" s="196"/>
      <c r="J4" s="196"/>
    </row>
    <row r="5" spans="3:10" ht="43.5" customHeight="1" x14ac:dyDescent="0.25">
      <c r="C5" s="26"/>
      <c r="D5" s="17" t="s">
        <v>140</v>
      </c>
      <c r="E5" s="53" t="s">
        <v>203</v>
      </c>
      <c r="F5" s="54" t="s">
        <v>0</v>
      </c>
      <c r="H5" s="24" t="s">
        <v>140</v>
      </c>
      <c r="I5" s="53" t="s">
        <v>203</v>
      </c>
      <c r="J5" s="55" t="s">
        <v>0</v>
      </c>
    </row>
    <row r="6" spans="3:10" s="3" customFormat="1" ht="18" customHeight="1" x14ac:dyDescent="0.3">
      <c r="C6" s="52" t="s">
        <v>139</v>
      </c>
      <c r="D6" s="56"/>
      <c r="E6" s="56"/>
      <c r="F6" s="56"/>
      <c r="G6" s="41"/>
      <c r="H6" s="56"/>
      <c r="I6" s="56"/>
      <c r="J6" s="56"/>
    </row>
    <row r="7" spans="3:10" s="3" customFormat="1" ht="18" customHeight="1" x14ac:dyDescent="0.3">
      <c r="C7" s="47" t="s">
        <v>75</v>
      </c>
      <c r="D7" s="57">
        <v>0</v>
      </c>
      <c r="E7" s="57"/>
      <c r="F7" s="57">
        <f>D7+E7</f>
        <v>0</v>
      </c>
      <c r="G7" s="41"/>
      <c r="H7" s="57"/>
      <c r="I7" s="57"/>
      <c r="J7" s="57">
        <f>H7+I7</f>
        <v>0</v>
      </c>
    </row>
    <row r="8" spans="3:10" s="3" customFormat="1" ht="18" customHeight="1" x14ac:dyDescent="0.3">
      <c r="C8" s="47" t="s">
        <v>76</v>
      </c>
      <c r="D8" s="40">
        <v>0</v>
      </c>
      <c r="E8" s="40"/>
      <c r="F8" s="40">
        <f>D8+E8</f>
        <v>0</v>
      </c>
      <c r="G8" s="41"/>
      <c r="H8" s="40"/>
      <c r="I8" s="40"/>
      <c r="J8" s="40">
        <f>H8+I8</f>
        <v>0</v>
      </c>
    </row>
    <row r="9" spans="3:10" s="3" customFormat="1" ht="18" customHeight="1" x14ac:dyDescent="0.3">
      <c r="C9" s="47" t="s">
        <v>49</v>
      </c>
      <c r="D9" s="115">
        <v>2603699.7763400003</v>
      </c>
      <c r="E9" s="57"/>
      <c r="F9" s="57">
        <f>D9+E9</f>
        <v>2603699.7763400003</v>
      </c>
      <c r="G9" s="41"/>
      <c r="H9" s="57">
        <v>1258336.5761600011</v>
      </c>
      <c r="I9" s="57"/>
      <c r="J9" s="57">
        <f>H9+I9</f>
        <v>1258336.5761600011</v>
      </c>
    </row>
    <row r="10" spans="3:10" s="3" customFormat="1" ht="18" customHeight="1" x14ac:dyDescent="0.3">
      <c r="C10" s="47" t="s">
        <v>5</v>
      </c>
      <c r="D10" s="40"/>
      <c r="E10" s="40"/>
      <c r="F10" s="40">
        <f>D10+E10</f>
        <v>0</v>
      </c>
      <c r="G10" s="41"/>
      <c r="H10" s="40"/>
      <c r="I10" s="40"/>
      <c r="J10" s="40">
        <f>H10+I10</f>
        <v>0</v>
      </c>
    </row>
    <row r="11" spans="3:10" s="3" customFormat="1" ht="18" customHeight="1" x14ac:dyDescent="0.3">
      <c r="C11" s="47" t="s">
        <v>34</v>
      </c>
      <c r="D11" s="40">
        <f>D12+D13+D14</f>
        <v>0</v>
      </c>
      <c r="E11" s="40">
        <f>E12+E13+E14</f>
        <v>0</v>
      </c>
      <c r="F11" s="40">
        <f>D11+E11</f>
        <v>0</v>
      </c>
      <c r="G11" s="41"/>
      <c r="H11" s="40">
        <f>H12+H13+H14</f>
        <v>0</v>
      </c>
      <c r="I11" s="40">
        <f>I12+I13+I14</f>
        <v>0</v>
      </c>
      <c r="J11" s="40">
        <f>H11+I11</f>
        <v>0</v>
      </c>
    </row>
    <row r="12" spans="3:10" s="3" customFormat="1" ht="18" hidden="1" customHeight="1" x14ac:dyDescent="0.3">
      <c r="C12" s="170" t="s">
        <v>136</v>
      </c>
      <c r="D12" s="32"/>
      <c r="E12" s="32"/>
      <c r="F12" s="32"/>
      <c r="G12" s="41"/>
      <c r="H12" s="32"/>
      <c r="I12" s="32"/>
      <c r="J12" s="32"/>
    </row>
    <row r="13" spans="3:10" s="3" customFormat="1" ht="18" hidden="1" customHeight="1" x14ac:dyDescent="0.3">
      <c r="C13" s="171" t="s">
        <v>137</v>
      </c>
      <c r="D13" s="33"/>
      <c r="E13" s="33"/>
      <c r="F13" s="33"/>
      <c r="G13" s="41"/>
      <c r="H13" s="33"/>
      <c r="I13" s="33"/>
      <c r="J13" s="33"/>
    </row>
    <row r="14" spans="3:10" s="3" customFormat="1" ht="18" hidden="1" customHeight="1" x14ac:dyDescent="0.3">
      <c r="C14" s="172" t="s">
        <v>138</v>
      </c>
      <c r="D14" s="39"/>
      <c r="E14" s="39"/>
      <c r="F14" s="39"/>
      <c r="G14" s="41"/>
      <c r="H14" s="39"/>
      <c r="I14" s="39"/>
      <c r="J14" s="39"/>
    </row>
    <row r="15" spans="3:10" s="3" customFormat="1" ht="18" customHeight="1" x14ac:dyDescent="0.3">
      <c r="C15" s="114" t="s">
        <v>202</v>
      </c>
      <c r="D15" s="57">
        <f>D16+D17+D18+D19+D20</f>
        <v>0</v>
      </c>
      <c r="E15" s="57">
        <f>E16+E17+E18+E19+E20</f>
        <v>0</v>
      </c>
      <c r="F15" s="57">
        <f>D15+E15</f>
        <v>0</v>
      </c>
      <c r="G15" s="41"/>
      <c r="H15" s="57">
        <f>H16+H17+H18+H19+H20</f>
        <v>0</v>
      </c>
      <c r="I15" s="57">
        <f>I16+I17+I18+I19+I20</f>
        <v>0</v>
      </c>
      <c r="J15" s="57">
        <f>H15+I15</f>
        <v>0</v>
      </c>
    </row>
    <row r="16" spans="3:10" s="3" customFormat="1" ht="18" hidden="1" customHeight="1" x14ac:dyDescent="0.3">
      <c r="C16" s="170" t="s">
        <v>79</v>
      </c>
      <c r="D16" s="32"/>
      <c r="E16" s="32"/>
      <c r="F16" s="32"/>
      <c r="G16" s="41"/>
      <c r="H16" s="32"/>
      <c r="I16" s="32"/>
      <c r="J16" s="32"/>
    </row>
    <row r="17" spans="3:10" s="3" customFormat="1" ht="18" hidden="1" customHeight="1" x14ac:dyDescent="0.3">
      <c r="C17" s="170" t="s">
        <v>80</v>
      </c>
      <c r="D17" s="32"/>
      <c r="E17" s="32"/>
      <c r="F17" s="32"/>
      <c r="G17" s="41"/>
      <c r="H17" s="32"/>
      <c r="I17" s="32"/>
      <c r="J17" s="32"/>
    </row>
    <row r="18" spans="3:10" s="3" customFormat="1" ht="18" hidden="1" customHeight="1" x14ac:dyDescent="0.3">
      <c r="C18" s="170" t="s">
        <v>81</v>
      </c>
      <c r="D18" s="32"/>
      <c r="E18" s="32"/>
      <c r="F18" s="32"/>
      <c r="G18" s="41"/>
      <c r="H18" s="32"/>
      <c r="I18" s="32"/>
      <c r="J18" s="32"/>
    </row>
    <row r="19" spans="3:10" s="3" customFormat="1" ht="18" hidden="1" customHeight="1" x14ac:dyDescent="0.3">
      <c r="C19" s="170" t="s">
        <v>82</v>
      </c>
      <c r="D19" s="33"/>
      <c r="E19" s="33"/>
      <c r="F19" s="33"/>
      <c r="G19" s="41"/>
      <c r="H19" s="33"/>
      <c r="I19" s="33"/>
      <c r="J19" s="33"/>
    </row>
    <row r="20" spans="3:10" s="3" customFormat="1" ht="18" hidden="1" customHeight="1" x14ac:dyDescent="0.3">
      <c r="C20" s="173" t="s">
        <v>83</v>
      </c>
      <c r="D20" s="34"/>
      <c r="E20" s="34"/>
      <c r="F20" s="34"/>
      <c r="G20" s="41"/>
      <c r="H20" s="34"/>
      <c r="I20" s="34"/>
      <c r="J20" s="34"/>
    </row>
    <row r="21" spans="3:10" s="3" customFormat="1" ht="18" customHeight="1" x14ac:dyDescent="0.3">
      <c r="C21" s="4" t="s">
        <v>84</v>
      </c>
      <c r="D21" s="40">
        <f>D7+D8+D9+D10+D11+D15</f>
        <v>2603699.7763400003</v>
      </c>
      <c r="E21" s="40">
        <f>E7+E8+E9+E10+E11+E15</f>
        <v>0</v>
      </c>
      <c r="F21" s="40">
        <f>D21+E21</f>
        <v>2603699.7763400003</v>
      </c>
      <c r="G21" s="41"/>
      <c r="H21" s="40">
        <f>H7+H8+H9+H10+H11+H15</f>
        <v>1258336.5761600011</v>
      </c>
      <c r="I21" s="40">
        <f>I7+I8+I9+I10+I11+I15</f>
        <v>0</v>
      </c>
      <c r="J21" s="40">
        <f>H21+I21</f>
        <v>1258336.5761600011</v>
      </c>
    </row>
    <row r="22" spans="3:10" s="3" customFormat="1" ht="18" customHeight="1" x14ac:dyDescent="0.3">
      <c r="C22" s="13"/>
      <c r="D22" s="38"/>
      <c r="E22" s="38"/>
      <c r="F22" s="38"/>
      <c r="G22" s="41"/>
      <c r="H22" s="38"/>
      <c r="I22" s="38"/>
      <c r="J22" s="38"/>
    </row>
    <row r="23" spans="3:10" s="3" customFormat="1" ht="18" customHeight="1" x14ac:dyDescent="0.3">
      <c r="C23" s="51" t="s">
        <v>141</v>
      </c>
      <c r="D23" s="38"/>
      <c r="E23" s="38"/>
      <c r="F23" s="38"/>
      <c r="G23" s="41"/>
      <c r="H23" s="38"/>
      <c r="I23" s="38"/>
      <c r="J23" s="38"/>
    </row>
    <row r="24" spans="3:10" s="3" customFormat="1" ht="18" customHeight="1" x14ac:dyDescent="0.3">
      <c r="C24" s="47" t="s">
        <v>85</v>
      </c>
      <c r="D24" s="40"/>
      <c r="E24" s="40"/>
      <c r="F24" s="40"/>
      <c r="G24" s="41"/>
      <c r="H24" s="40"/>
      <c r="I24" s="40"/>
      <c r="J24" s="40"/>
    </row>
    <row r="25" spans="3:10" s="3" customFormat="1" ht="18" customHeight="1" x14ac:dyDescent="0.3">
      <c r="C25" s="47" t="s">
        <v>5</v>
      </c>
      <c r="D25" s="40"/>
      <c r="E25" s="40"/>
      <c r="F25" s="40"/>
      <c r="G25" s="41"/>
      <c r="H25" s="40"/>
      <c r="I25" s="40"/>
      <c r="J25" s="40"/>
    </row>
    <row r="26" spans="3:10" s="3" customFormat="1" ht="18" customHeight="1" x14ac:dyDescent="0.3">
      <c r="C26" s="47" t="s">
        <v>35</v>
      </c>
      <c r="D26" s="40"/>
      <c r="E26" s="40"/>
      <c r="F26" s="40"/>
      <c r="G26" s="41"/>
      <c r="H26" s="40"/>
      <c r="I26" s="40"/>
      <c r="J26" s="40"/>
    </row>
    <row r="27" spans="3:10" s="3" customFormat="1" ht="18" hidden="1" customHeight="1" x14ac:dyDescent="0.3">
      <c r="C27" s="174" t="s">
        <v>86</v>
      </c>
      <c r="D27" s="32"/>
      <c r="E27" s="32"/>
      <c r="F27" s="32"/>
      <c r="G27" s="41"/>
      <c r="H27" s="32"/>
      <c r="I27" s="32"/>
      <c r="J27" s="32"/>
    </row>
    <row r="28" spans="3:10" s="3" customFormat="1" ht="18" hidden="1" customHeight="1" x14ac:dyDescent="0.3">
      <c r="C28" s="175" t="s">
        <v>87</v>
      </c>
      <c r="D28" s="39"/>
      <c r="E28" s="39"/>
      <c r="F28" s="39"/>
      <c r="G28" s="41"/>
      <c r="H28" s="39"/>
      <c r="I28" s="39"/>
      <c r="J28" s="39"/>
    </row>
    <row r="29" spans="3:10" s="3" customFormat="1" ht="18" customHeight="1" x14ac:dyDescent="0.3">
      <c r="C29" s="47" t="s">
        <v>18</v>
      </c>
      <c r="D29" s="40"/>
      <c r="E29" s="40"/>
      <c r="F29" s="40"/>
      <c r="G29" s="41"/>
      <c r="H29" s="40"/>
      <c r="I29" s="40"/>
      <c r="J29" s="40"/>
    </row>
    <row r="30" spans="3:10" s="3" customFormat="1" ht="18" customHeight="1" x14ac:dyDescent="0.3">
      <c r="C30" s="114" t="s">
        <v>202</v>
      </c>
      <c r="D30" s="57"/>
      <c r="E30" s="57"/>
      <c r="F30" s="57"/>
      <c r="G30" s="41"/>
      <c r="H30" s="57"/>
      <c r="I30" s="57"/>
      <c r="J30" s="57"/>
    </row>
    <row r="31" spans="3:10" s="3" customFormat="1" ht="18" hidden="1" customHeight="1" x14ac:dyDescent="0.3">
      <c r="C31" s="174" t="s">
        <v>79</v>
      </c>
      <c r="D31" s="32"/>
      <c r="E31" s="32"/>
      <c r="F31" s="32"/>
      <c r="G31" s="41"/>
      <c r="H31" s="32"/>
      <c r="I31" s="32"/>
      <c r="J31" s="32"/>
    </row>
    <row r="32" spans="3:10" s="3" customFormat="1" ht="18" hidden="1" customHeight="1" x14ac:dyDescent="0.3">
      <c r="C32" s="174" t="s">
        <v>80</v>
      </c>
      <c r="D32" s="33"/>
      <c r="E32" s="33"/>
      <c r="F32" s="33"/>
      <c r="G32" s="41"/>
      <c r="H32" s="33"/>
      <c r="I32" s="33"/>
      <c r="J32" s="33"/>
    </row>
    <row r="33" spans="3:10" s="3" customFormat="1" ht="18" hidden="1" customHeight="1" x14ac:dyDescent="0.3">
      <c r="C33" s="174" t="s">
        <v>81</v>
      </c>
      <c r="D33" s="33"/>
      <c r="E33" s="33"/>
      <c r="F33" s="33"/>
      <c r="G33" s="41"/>
      <c r="H33" s="33"/>
      <c r="I33" s="33"/>
      <c r="J33" s="33"/>
    </row>
    <row r="34" spans="3:10" s="3" customFormat="1" ht="18" hidden="1" customHeight="1" x14ac:dyDescent="0.3">
      <c r="C34" s="174" t="s">
        <v>82</v>
      </c>
      <c r="D34" s="33"/>
      <c r="E34" s="33"/>
      <c r="F34" s="33"/>
      <c r="G34" s="41"/>
      <c r="H34" s="33"/>
      <c r="I34" s="33"/>
      <c r="J34" s="33"/>
    </row>
    <row r="35" spans="3:10" s="3" customFormat="1" ht="18" hidden="1" customHeight="1" x14ac:dyDescent="0.3">
      <c r="C35" s="176" t="s">
        <v>83</v>
      </c>
      <c r="D35" s="35"/>
      <c r="E35" s="35"/>
      <c r="F35" s="35"/>
      <c r="G35" s="41"/>
      <c r="H35" s="35"/>
      <c r="I35" s="35"/>
      <c r="J35" s="35"/>
    </row>
    <row r="36" spans="3:10" s="3" customFormat="1" ht="18" customHeight="1" x14ac:dyDescent="0.3">
      <c r="C36" s="4" t="s">
        <v>135</v>
      </c>
      <c r="D36" s="40"/>
      <c r="E36" s="40"/>
      <c r="F36" s="40"/>
      <c r="G36" s="41"/>
      <c r="H36" s="40"/>
      <c r="I36" s="40"/>
      <c r="J36" s="40"/>
    </row>
    <row r="39" spans="3:10" x14ac:dyDescent="0.25">
      <c r="C39" s="197" t="s">
        <v>246</v>
      </c>
      <c r="D39" s="197"/>
      <c r="E39" s="197"/>
      <c r="F39" s="197"/>
    </row>
    <row r="40" spans="3:10" x14ac:dyDescent="0.25">
      <c r="C40" s="165"/>
      <c r="D40" s="165"/>
      <c r="E40" s="165"/>
      <c r="F40" s="165"/>
      <c r="H40" s="84"/>
      <c r="I40" s="84"/>
      <c r="J40" s="84"/>
    </row>
    <row r="41" spans="3:10" x14ac:dyDescent="0.25">
      <c r="C41" s="133"/>
      <c r="D41" s="198">
        <v>43100</v>
      </c>
      <c r="E41" s="198"/>
      <c r="F41" s="198"/>
      <c r="H41" s="198">
        <v>42735</v>
      </c>
      <c r="I41" s="198"/>
      <c r="J41" s="198"/>
    </row>
    <row r="42" spans="3:10" ht="60.75" customHeight="1" x14ac:dyDescent="0.25">
      <c r="C42" s="93"/>
      <c r="D42" s="134" t="s">
        <v>207</v>
      </c>
      <c r="E42" s="92" t="s">
        <v>208</v>
      </c>
      <c r="F42" s="139" t="s">
        <v>209</v>
      </c>
      <c r="H42" s="134" t="s">
        <v>207</v>
      </c>
      <c r="I42" s="92" t="s">
        <v>208</v>
      </c>
      <c r="J42" s="92" t="s">
        <v>209</v>
      </c>
    </row>
    <row r="43" spans="3:10" x14ac:dyDescent="0.25">
      <c r="C43" s="93"/>
      <c r="D43" s="134" t="s">
        <v>241</v>
      </c>
      <c r="E43" s="134" t="s">
        <v>242</v>
      </c>
      <c r="F43" s="134" t="s">
        <v>243</v>
      </c>
      <c r="H43" s="134" t="s">
        <v>241</v>
      </c>
      <c r="I43" s="134" t="s">
        <v>242</v>
      </c>
      <c r="J43" s="134" t="s">
        <v>243</v>
      </c>
    </row>
    <row r="44" spans="3:10" s="3" customFormat="1" x14ac:dyDescent="0.3">
      <c r="C44" s="71" t="s">
        <v>139</v>
      </c>
      <c r="D44" s="132"/>
      <c r="E44" s="132"/>
      <c r="F44" s="132"/>
      <c r="H44" s="132"/>
      <c r="I44" s="132"/>
      <c r="J44" s="132"/>
    </row>
    <row r="45" spans="3:10" s="3" customFormat="1" ht="27.6" x14ac:dyDescent="0.3">
      <c r="C45" s="166" t="s">
        <v>205</v>
      </c>
      <c r="D45" s="135">
        <v>2603700</v>
      </c>
      <c r="E45" s="135"/>
      <c r="F45" s="135"/>
      <c r="G45" s="169"/>
      <c r="H45" s="136">
        <v>1258337</v>
      </c>
      <c r="I45" s="136"/>
      <c r="J45" s="136"/>
    </row>
    <row r="46" spans="3:10" s="3" customFormat="1" x14ac:dyDescent="0.3">
      <c r="C46" s="167" t="s">
        <v>206</v>
      </c>
      <c r="D46" s="135"/>
      <c r="E46" s="135"/>
      <c r="F46" s="135"/>
      <c r="G46" s="169"/>
      <c r="H46" s="136"/>
      <c r="I46" s="136"/>
      <c r="J46" s="136"/>
    </row>
    <row r="47" spans="3:10" s="3" customFormat="1" x14ac:dyDescent="0.3">
      <c r="C47" s="71" t="s">
        <v>141</v>
      </c>
      <c r="D47" s="136"/>
      <c r="E47" s="136"/>
      <c r="F47" s="136"/>
      <c r="G47" s="169"/>
      <c r="H47" s="136"/>
      <c r="I47" s="136"/>
      <c r="J47" s="136"/>
    </row>
    <row r="48" spans="3:10" s="3" customFormat="1" ht="27.6" x14ac:dyDescent="0.3">
      <c r="C48" s="168" t="s">
        <v>205</v>
      </c>
      <c r="D48" s="136"/>
      <c r="E48" s="136"/>
      <c r="F48" s="136"/>
      <c r="G48" s="169"/>
      <c r="H48" s="136"/>
      <c r="I48" s="136"/>
      <c r="J48" s="136"/>
    </row>
    <row r="49" spans="3:10" s="3" customFormat="1" x14ac:dyDescent="0.3">
      <c r="C49" s="168" t="s">
        <v>206</v>
      </c>
      <c r="D49" s="136"/>
      <c r="E49" s="136"/>
      <c r="F49" s="136"/>
      <c r="G49" s="169"/>
      <c r="H49" s="136"/>
      <c r="I49" s="136"/>
      <c r="J49" s="136"/>
    </row>
  </sheetData>
  <mergeCells count="5">
    <mergeCell ref="D4:F4"/>
    <mergeCell ref="H4:J4"/>
    <mergeCell ref="C39:F39"/>
    <mergeCell ref="D41:F41"/>
    <mergeCell ref="H41:J41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landscape" r:id="rId1"/>
  <headerFooter>
    <oddFooter>&amp;R&amp;"Arial,Gras"&amp;10Note 2 - Bilan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23">
    <pageSetUpPr fitToPage="1"/>
  </sheetPr>
  <dimension ref="C2:H26"/>
  <sheetViews>
    <sheetView zoomScale="75" zoomScaleNormal="75" workbookViewId="0">
      <selection activeCell="F6" sqref="F6:F9"/>
    </sheetView>
  </sheetViews>
  <sheetFormatPr defaultColWidth="11.44140625" defaultRowHeight="13.8" x14ac:dyDescent="0.25"/>
  <cols>
    <col min="1" max="2" width="11.44140625" style="1"/>
    <col min="3" max="3" width="85" style="1" customWidth="1"/>
    <col min="4" max="4" width="17.44140625" style="117" customWidth="1"/>
    <col min="5" max="5" width="0.88671875" style="140" customWidth="1"/>
    <col min="6" max="6" width="17.33203125" style="117" bestFit="1" customWidth="1"/>
    <col min="7" max="16384" width="11.44140625" style="1"/>
  </cols>
  <sheetData>
    <row r="2" spans="3:8" x14ac:dyDescent="0.25">
      <c r="C2" s="11"/>
      <c r="D2" s="140"/>
      <c r="F2" s="140"/>
    </row>
    <row r="3" spans="3:8" x14ac:dyDescent="0.25">
      <c r="C3" s="126" t="s">
        <v>165</v>
      </c>
      <c r="D3" s="140"/>
      <c r="F3" s="140"/>
    </row>
    <row r="4" spans="3:8" ht="15.6" x14ac:dyDescent="0.3">
      <c r="C4" s="25"/>
      <c r="D4" s="140"/>
      <c r="F4" s="141" t="s">
        <v>145</v>
      </c>
    </row>
    <row r="5" spans="3:8" s="3" customFormat="1" ht="18" customHeight="1" x14ac:dyDescent="0.3">
      <c r="C5" s="47"/>
      <c r="D5" s="177">
        <v>43100</v>
      </c>
      <c r="E5" s="146"/>
      <c r="F5" s="178">
        <v>42735</v>
      </c>
    </row>
    <row r="6" spans="3:8" s="3" customFormat="1" ht="18" customHeight="1" x14ac:dyDescent="0.3">
      <c r="C6" s="18" t="s">
        <v>58</v>
      </c>
      <c r="D6" s="103">
        <v>21332</v>
      </c>
      <c r="E6" s="125"/>
      <c r="F6" s="103">
        <v>310847</v>
      </c>
    </row>
    <row r="7" spans="3:8" s="3" customFormat="1" ht="18" customHeight="1" x14ac:dyDescent="0.3">
      <c r="C7" s="19" t="s">
        <v>59</v>
      </c>
      <c r="D7" s="96"/>
      <c r="E7" s="125"/>
      <c r="F7" s="96"/>
    </row>
    <row r="8" spans="3:8" s="3" customFormat="1" ht="18" customHeight="1" x14ac:dyDescent="0.3">
      <c r="C8" s="21" t="s">
        <v>245</v>
      </c>
      <c r="D8" s="104">
        <v>1175</v>
      </c>
      <c r="E8" s="125"/>
      <c r="F8" s="104">
        <v>27264</v>
      </c>
      <c r="H8" s="46"/>
    </row>
    <row r="9" spans="3:8" s="3" customFormat="1" ht="18" customHeight="1" x14ac:dyDescent="0.3">
      <c r="C9" s="21" t="s">
        <v>60</v>
      </c>
      <c r="D9" s="104">
        <v>24</v>
      </c>
      <c r="E9" s="125"/>
      <c r="F9" s="104"/>
    </row>
    <row r="10" spans="3:8" s="3" customFormat="1" ht="18" customHeight="1" x14ac:dyDescent="0.3">
      <c r="C10" s="4" t="s">
        <v>61</v>
      </c>
      <c r="D10" s="97">
        <f>SUM(D6:D9)</f>
        <v>22531</v>
      </c>
      <c r="E10" s="125"/>
      <c r="F10" s="97">
        <v>338111</v>
      </c>
      <c r="H10" s="46"/>
    </row>
    <row r="11" spans="3:8" x14ac:dyDescent="0.25">
      <c r="C11" s="11"/>
      <c r="D11" s="140"/>
      <c r="F11" s="140"/>
    </row>
    <row r="12" spans="3:8" x14ac:dyDescent="0.25">
      <c r="C12" s="60" t="s">
        <v>204</v>
      </c>
      <c r="D12" s="140"/>
      <c r="F12" s="140"/>
    </row>
    <row r="13" spans="3:8" ht="15.6" x14ac:dyDescent="0.3">
      <c r="C13" s="25"/>
      <c r="D13" s="140"/>
      <c r="F13" s="141" t="s">
        <v>145</v>
      </c>
    </row>
    <row r="14" spans="3:8" s="3" customFormat="1" ht="18" customHeight="1" x14ac:dyDescent="0.3">
      <c r="C14" s="47"/>
      <c r="D14" s="178">
        <v>43100</v>
      </c>
      <c r="E14" s="179"/>
      <c r="F14" s="178">
        <v>42735</v>
      </c>
    </row>
    <row r="15" spans="3:8" s="3" customFormat="1" ht="18" customHeight="1" x14ac:dyDescent="0.3">
      <c r="C15" s="18" t="s">
        <v>62</v>
      </c>
      <c r="D15" s="103"/>
      <c r="E15" s="125"/>
      <c r="F15" s="103"/>
    </row>
    <row r="16" spans="3:8" s="3" customFormat="1" ht="18" customHeight="1" x14ac:dyDescent="0.3">
      <c r="C16" s="19" t="s">
        <v>2</v>
      </c>
      <c r="D16" s="96">
        <v>24864</v>
      </c>
      <c r="E16" s="125"/>
      <c r="F16" s="96">
        <v>82393</v>
      </c>
    </row>
    <row r="17" spans="3:8" s="3" customFormat="1" ht="18" customHeight="1" x14ac:dyDescent="0.3">
      <c r="C17" s="19" t="s">
        <v>1</v>
      </c>
      <c r="D17" s="96"/>
      <c r="E17" s="125"/>
      <c r="F17" s="96"/>
    </row>
    <row r="18" spans="3:8" s="3" customFormat="1" ht="18" customHeight="1" x14ac:dyDescent="0.3">
      <c r="C18" s="19" t="s">
        <v>63</v>
      </c>
      <c r="D18" s="96"/>
      <c r="E18" s="125"/>
      <c r="F18" s="96"/>
    </row>
    <row r="19" spans="3:8" s="3" customFormat="1" ht="18" customHeight="1" x14ac:dyDescent="0.3">
      <c r="C19" s="19" t="s">
        <v>64</v>
      </c>
      <c r="D19" s="96"/>
      <c r="E19" s="125"/>
      <c r="F19" s="96"/>
    </row>
    <row r="20" spans="3:8" s="3" customFormat="1" ht="18" customHeight="1" x14ac:dyDescent="0.3">
      <c r="C20" s="19" t="s">
        <v>65</v>
      </c>
      <c r="D20" s="96">
        <v>-2333</v>
      </c>
      <c r="E20" s="125"/>
      <c r="F20" s="96">
        <v>255718</v>
      </c>
      <c r="H20" s="46"/>
    </row>
    <row r="21" spans="3:8" s="3" customFormat="1" ht="18" customHeight="1" x14ac:dyDescent="0.3">
      <c r="C21" s="21" t="s">
        <v>66</v>
      </c>
      <c r="D21" s="104"/>
      <c r="E21" s="125"/>
      <c r="F21" s="104"/>
    </row>
    <row r="22" spans="3:8" s="3" customFormat="1" ht="18" customHeight="1" x14ac:dyDescent="0.3">
      <c r="C22" s="4" t="s">
        <v>0</v>
      </c>
      <c r="D22" s="97">
        <f>SUM(D15:D21)</f>
        <v>22531</v>
      </c>
      <c r="E22" s="125"/>
      <c r="F22" s="97">
        <f>SUM(F15:F21)</f>
        <v>338111</v>
      </c>
    </row>
    <row r="24" spans="3:8" x14ac:dyDescent="0.25">
      <c r="F24" s="151"/>
    </row>
    <row r="25" spans="3:8" x14ac:dyDescent="0.25">
      <c r="D25" s="194"/>
      <c r="F25" s="151"/>
    </row>
    <row r="26" spans="3:8" x14ac:dyDescent="0.25">
      <c r="D26" s="194"/>
      <c r="F26" s="151"/>
    </row>
  </sheetData>
  <printOptions horizontalCentered="1" verticalCentered="1"/>
  <pageMargins left="0.47244094488188981" right="0.47244094488188981" top="0.39370078740157483" bottom="0.39370078740157483" header="0.31496062992125984" footer="0.31496062992125984"/>
  <pageSetup paperSize="9" orientation="landscape" r:id="rId1"/>
  <headerFooter>
    <oddFooter>&amp;R&amp;"Arial,Gras"&amp;10Note 6 - CR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24">
    <pageSetUpPr fitToPage="1"/>
  </sheetPr>
  <dimension ref="C2:F8"/>
  <sheetViews>
    <sheetView zoomScale="75" zoomScaleNormal="75" workbookViewId="0">
      <selection activeCell="F12" sqref="F12"/>
    </sheetView>
  </sheetViews>
  <sheetFormatPr defaultColWidth="11.44140625" defaultRowHeight="13.8" x14ac:dyDescent="0.25"/>
  <cols>
    <col min="1" max="2" width="11.44140625" style="1"/>
    <col min="3" max="3" width="85" style="1" customWidth="1"/>
    <col min="4" max="4" width="17.44140625" style="1" customWidth="1"/>
    <col min="5" max="5" width="0.88671875" style="11" customWidth="1"/>
    <col min="6" max="6" width="17.44140625" style="1" customWidth="1"/>
    <col min="7" max="16384" width="11.44140625" style="1"/>
  </cols>
  <sheetData>
    <row r="2" spans="3:6" x14ac:dyDescent="0.25">
      <c r="C2" s="126" t="s">
        <v>166</v>
      </c>
    </row>
    <row r="3" spans="3:6" ht="15.6" x14ac:dyDescent="0.3">
      <c r="C3" s="2"/>
      <c r="F3" s="66" t="s">
        <v>145</v>
      </c>
    </row>
    <row r="4" spans="3:6" x14ac:dyDescent="0.25">
      <c r="C4" s="26"/>
      <c r="D4" s="64">
        <v>43100</v>
      </c>
      <c r="E4" s="12"/>
      <c r="F4" s="64">
        <v>42735</v>
      </c>
    </row>
    <row r="5" spans="3:6" s="3" customFormat="1" ht="18" customHeight="1" x14ac:dyDescent="0.3">
      <c r="C5" s="4" t="s">
        <v>46</v>
      </c>
      <c r="D5" s="47"/>
      <c r="E5" s="13"/>
      <c r="F5" s="47"/>
    </row>
    <row r="6" spans="3:6" s="3" customFormat="1" ht="18" customHeight="1" x14ac:dyDescent="0.3">
      <c r="C6" s="18" t="s">
        <v>47</v>
      </c>
      <c r="D6" s="69">
        <v>0</v>
      </c>
      <c r="E6" s="6"/>
      <c r="F6" s="69">
        <v>0</v>
      </c>
    </row>
    <row r="7" spans="3:6" s="3" customFormat="1" ht="18" customHeight="1" x14ac:dyDescent="0.3">
      <c r="C7" s="20" t="s">
        <v>48</v>
      </c>
      <c r="D7" s="75">
        <v>0</v>
      </c>
      <c r="E7" s="6"/>
      <c r="F7" s="75">
        <v>29</v>
      </c>
    </row>
    <row r="8" spans="3:6" x14ac:dyDescent="0.25">
      <c r="C8" s="100" t="s">
        <v>183</v>
      </c>
      <c r="D8" s="71">
        <f>D6-D7</f>
        <v>0</v>
      </c>
      <c r="F8" s="71">
        <f>F6-F7</f>
        <v>-29</v>
      </c>
    </row>
  </sheetData>
  <printOptions horizontalCentered="1" verticalCentered="1"/>
  <pageMargins left="0.47244094488188981" right="0.47244094488188981" top="0.39370078740157483" bottom="0.39370078740157483" header="0.31496062992125984" footer="0.31496062992125984"/>
  <pageSetup paperSize="9" orientation="landscape" r:id="rId1"/>
  <headerFooter>
    <oddFooter>&amp;R&amp;"Arial,Gras"&amp;10Note 7 - CR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5">
    <pageSetUpPr fitToPage="1"/>
  </sheetPr>
  <dimension ref="C2:H29"/>
  <sheetViews>
    <sheetView zoomScale="75" zoomScaleNormal="75" workbookViewId="0">
      <selection activeCell="I26" sqref="I26"/>
    </sheetView>
  </sheetViews>
  <sheetFormatPr defaultColWidth="11.44140625" defaultRowHeight="13.8" x14ac:dyDescent="0.25"/>
  <cols>
    <col min="1" max="2" width="11.44140625" style="1"/>
    <col min="3" max="3" width="85" style="1" customWidth="1"/>
    <col min="4" max="4" width="17.44140625" style="1" customWidth="1"/>
    <col min="5" max="5" width="0.88671875" style="11" customWidth="1"/>
    <col min="6" max="6" width="17.44140625" style="1" customWidth="1"/>
    <col min="7" max="16384" width="11.44140625" style="1"/>
  </cols>
  <sheetData>
    <row r="2" spans="3:8" x14ac:dyDescent="0.25">
      <c r="C2" s="126" t="s">
        <v>167</v>
      </c>
    </row>
    <row r="3" spans="3:8" x14ac:dyDescent="0.25">
      <c r="E3" s="12"/>
      <c r="F3" s="66"/>
    </row>
    <row r="4" spans="3:8" x14ac:dyDescent="0.25">
      <c r="C4" s="60" t="s">
        <v>168</v>
      </c>
      <c r="D4" s="11"/>
      <c r="F4" s="11"/>
    </row>
    <row r="5" spans="3:8" ht="15.6" x14ac:dyDescent="0.3">
      <c r="C5" s="25"/>
      <c r="D5" s="11"/>
      <c r="F5" s="66" t="s">
        <v>145</v>
      </c>
    </row>
    <row r="6" spans="3:8" ht="15.75" customHeight="1" x14ac:dyDescent="0.25">
      <c r="C6" s="26"/>
      <c r="D6" s="62">
        <v>43100</v>
      </c>
      <c r="E6" s="15"/>
      <c r="F6" s="62">
        <v>42735</v>
      </c>
    </row>
    <row r="7" spans="3:8" s="3" customFormat="1" ht="18" customHeight="1" x14ac:dyDescent="0.3">
      <c r="C7" s="18" t="s">
        <v>68</v>
      </c>
      <c r="D7" s="69">
        <v>109768</v>
      </c>
      <c r="E7" s="6"/>
      <c r="F7" s="69">
        <v>231331</v>
      </c>
    </row>
    <row r="8" spans="3:8" s="3" customFormat="1" ht="18" customHeight="1" x14ac:dyDescent="0.3">
      <c r="C8" s="21" t="s">
        <v>69</v>
      </c>
      <c r="D8" s="70">
        <v>13857</v>
      </c>
      <c r="E8" s="6"/>
      <c r="F8" s="70">
        <v>-16051</v>
      </c>
    </row>
    <row r="9" spans="3:8" s="3" customFormat="1" ht="18" customHeight="1" x14ac:dyDescent="0.3">
      <c r="C9" s="4" t="s">
        <v>67</v>
      </c>
      <c r="D9" s="71">
        <v>123624</v>
      </c>
      <c r="E9" s="6"/>
      <c r="F9" s="71">
        <v>215280</v>
      </c>
      <c r="H9" s="46"/>
    </row>
    <row r="10" spans="3:8" x14ac:dyDescent="0.25">
      <c r="C10" s="11"/>
      <c r="D10" s="11"/>
      <c r="F10" s="11"/>
    </row>
    <row r="11" spans="3:8" x14ac:dyDescent="0.25">
      <c r="C11" s="11"/>
      <c r="D11" s="137"/>
      <c r="F11" s="137"/>
    </row>
    <row r="12" spans="3:8" x14ac:dyDescent="0.25">
      <c r="C12" s="65" t="s">
        <v>169</v>
      </c>
      <c r="D12" s="11"/>
      <c r="F12" s="11"/>
    </row>
    <row r="13" spans="3:8" ht="15.6" x14ac:dyDescent="0.3">
      <c r="C13" s="25"/>
      <c r="D13" s="11"/>
      <c r="F13" s="66" t="s">
        <v>145</v>
      </c>
    </row>
    <row r="14" spans="3:8" ht="15.75" customHeight="1" x14ac:dyDescent="0.25">
      <c r="C14" s="26"/>
      <c r="D14" s="59">
        <v>43100</v>
      </c>
      <c r="E14" s="36"/>
      <c r="F14" s="59">
        <v>42735</v>
      </c>
    </row>
    <row r="15" spans="3:8" s="3" customFormat="1" ht="18" customHeight="1" x14ac:dyDescent="0.3">
      <c r="C15" s="22" t="s">
        <v>182</v>
      </c>
      <c r="D15" s="106">
        <v>257607</v>
      </c>
      <c r="E15" s="6"/>
      <c r="F15" s="73">
        <v>278748</v>
      </c>
    </row>
    <row r="16" spans="3:8" s="3" customFormat="1" ht="18" customHeight="1" x14ac:dyDescent="0.3">
      <c r="C16" s="21" t="s">
        <v>70</v>
      </c>
      <c r="D16" s="70">
        <v>123624</v>
      </c>
      <c r="E16" s="6"/>
      <c r="F16" s="70">
        <v>215280</v>
      </c>
    </row>
    <row r="17" spans="3:6" s="3" customFormat="1" ht="18" customHeight="1" x14ac:dyDescent="0.3">
      <c r="C17" s="4" t="s">
        <v>71</v>
      </c>
      <c r="D17" s="102">
        <f>D16/D15</f>
        <v>0.47989379170597074</v>
      </c>
      <c r="E17" s="13"/>
      <c r="F17" s="76">
        <f>F16/F15</f>
        <v>0.77231047397649488</v>
      </c>
    </row>
    <row r="18" spans="3:6" s="3" customFormat="1" ht="18" customHeight="1" x14ac:dyDescent="0.3">
      <c r="C18" s="13"/>
      <c r="D18" s="186"/>
      <c r="E18" s="13"/>
      <c r="F18" s="187"/>
    </row>
    <row r="20" spans="3:6" x14ac:dyDescent="0.25">
      <c r="C20" s="60" t="s">
        <v>248</v>
      </c>
    </row>
    <row r="21" spans="3:6" ht="15.6" x14ac:dyDescent="0.3">
      <c r="C21" s="138"/>
      <c r="D21" s="137"/>
      <c r="E21" s="137"/>
      <c r="F21" s="85" t="s">
        <v>145</v>
      </c>
    </row>
    <row r="22" spans="3:6" s="3" customFormat="1" ht="18" customHeight="1" x14ac:dyDescent="0.3">
      <c r="C22" s="132"/>
      <c r="D22" s="155">
        <v>43100</v>
      </c>
      <c r="E22" s="74"/>
      <c r="F22" s="155">
        <v>42735</v>
      </c>
    </row>
    <row r="23" spans="3:6" s="3" customFormat="1" ht="18" customHeight="1" x14ac:dyDescent="0.3">
      <c r="C23" s="74" t="s">
        <v>247</v>
      </c>
      <c r="D23" s="182">
        <v>0.37</v>
      </c>
      <c r="E23" s="74"/>
      <c r="F23" s="182">
        <v>0.37</v>
      </c>
    </row>
    <row r="24" spans="3:6" s="3" customFormat="1" ht="18" customHeight="1" x14ac:dyDescent="0.3">
      <c r="C24" s="72" t="s">
        <v>210</v>
      </c>
      <c r="D24" s="185">
        <f>250/D15</f>
        <v>9.7047052292833656E-4</v>
      </c>
      <c r="E24" s="74"/>
      <c r="F24" s="180"/>
    </row>
    <row r="25" spans="3:6" s="3" customFormat="1" ht="18" customHeight="1" x14ac:dyDescent="0.3">
      <c r="C25" s="72" t="s">
        <v>211</v>
      </c>
      <c r="D25" s="181">
        <v>6.4100000000000004E-2</v>
      </c>
      <c r="E25" s="74"/>
      <c r="F25" s="180">
        <f>93978/F15</f>
        <v>0.33714322613973913</v>
      </c>
    </row>
    <row r="26" spans="3:6" s="3" customFormat="1" ht="18" customHeight="1" x14ac:dyDescent="0.3">
      <c r="C26" s="72" t="s">
        <v>214</v>
      </c>
      <c r="D26" s="181"/>
      <c r="E26" s="74"/>
      <c r="F26" s="180">
        <v>0.12</v>
      </c>
    </row>
    <row r="27" spans="3:6" s="3" customFormat="1" ht="18" customHeight="1" x14ac:dyDescent="0.3">
      <c r="C27" s="72" t="s">
        <v>212</v>
      </c>
      <c r="D27" s="185">
        <f>-1605/D15</f>
        <v>-6.2304207571999212E-3</v>
      </c>
      <c r="E27" s="74"/>
      <c r="F27" s="180"/>
    </row>
    <row r="28" spans="3:6" s="3" customFormat="1" ht="18" customHeight="1" x14ac:dyDescent="0.3">
      <c r="C28" s="70" t="s">
        <v>213</v>
      </c>
      <c r="D28" s="183">
        <f>D8/D15</f>
        <v>5.3791240144871841E-2</v>
      </c>
      <c r="E28" s="74"/>
      <c r="F28" s="190">
        <f>F8/F15</f>
        <v>-5.7582475928078407E-2</v>
      </c>
    </row>
    <row r="29" spans="3:6" s="3" customFormat="1" ht="18" customHeight="1" x14ac:dyDescent="0.3">
      <c r="C29" s="71" t="s">
        <v>71</v>
      </c>
      <c r="D29" s="191">
        <f>SUM(D23:D28)</f>
        <v>0.48263128991060023</v>
      </c>
      <c r="E29" s="77"/>
      <c r="F29" s="184">
        <f>SUM(F23:F28)</f>
        <v>0.7695607502116607</v>
      </c>
    </row>
  </sheetData>
  <printOptions horizontalCentered="1" verticalCentered="1"/>
  <pageMargins left="0.47244094488188981" right="0.47244094488188981" top="0.39370078740157483" bottom="0.39370078740157483" header="0.31496062992125984" footer="0.31496062992125984"/>
  <pageSetup paperSize="9" orientation="landscape" r:id="rId1"/>
  <headerFooter>
    <oddFooter>&amp;R&amp;"Arial,Gras"&amp;10Note 8 - CR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>
    <pageSetUpPr fitToPage="1"/>
  </sheetPr>
  <dimension ref="C1:M17"/>
  <sheetViews>
    <sheetView zoomScale="78" zoomScaleNormal="78" workbookViewId="0">
      <selection activeCell="H4" sqref="H4:J4"/>
    </sheetView>
  </sheetViews>
  <sheetFormatPr defaultColWidth="11.44140625" defaultRowHeight="13.8" x14ac:dyDescent="0.25"/>
  <cols>
    <col min="1" max="2" width="11.44140625" style="1"/>
    <col min="3" max="3" width="46.33203125" style="1" customWidth="1"/>
    <col min="4" max="6" width="17.6640625" style="1" customWidth="1"/>
    <col min="7" max="7" width="1" style="1" customWidth="1"/>
    <col min="8" max="9" width="17.6640625" style="1" customWidth="1"/>
    <col min="10" max="10" width="17.33203125" style="1" bestFit="1" customWidth="1"/>
    <col min="11" max="12" width="11.44140625" style="1"/>
    <col min="13" max="13" width="11.44140625" style="112"/>
    <col min="14" max="16384" width="11.44140625" style="1"/>
  </cols>
  <sheetData>
    <row r="1" spans="3:13" x14ac:dyDescent="0.25">
      <c r="E1" s="117"/>
      <c r="F1" s="117"/>
    </row>
    <row r="2" spans="3:13" x14ac:dyDescent="0.25">
      <c r="C2" s="126" t="s">
        <v>148</v>
      </c>
    </row>
    <row r="3" spans="3:13" ht="16.5" customHeight="1" x14ac:dyDescent="0.25">
      <c r="C3" s="60"/>
      <c r="J3" s="66" t="s">
        <v>145</v>
      </c>
    </row>
    <row r="4" spans="3:13" x14ac:dyDescent="0.25">
      <c r="C4" s="26"/>
      <c r="D4" s="199">
        <v>43100</v>
      </c>
      <c r="E4" s="199"/>
      <c r="F4" s="199"/>
      <c r="H4" s="199">
        <v>42735</v>
      </c>
      <c r="I4" s="199"/>
      <c r="J4" s="199"/>
    </row>
    <row r="5" spans="3:13" ht="27.6" x14ac:dyDescent="0.25">
      <c r="C5" s="26"/>
      <c r="D5" s="10" t="s">
        <v>185</v>
      </c>
      <c r="E5" s="10" t="s">
        <v>186</v>
      </c>
      <c r="F5" s="130" t="s">
        <v>191</v>
      </c>
      <c r="H5" s="10" t="s">
        <v>185</v>
      </c>
      <c r="I5" s="10" t="s">
        <v>186</v>
      </c>
      <c r="J5" s="10" t="s">
        <v>191</v>
      </c>
    </row>
    <row r="6" spans="3:13" s="3" customFormat="1" ht="18" customHeight="1" x14ac:dyDescent="0.3">
      <c r="C6" s="18" t="s">
        <v>188</v>
      </c>
      <c r="D6" s="109">
        <v>5706544.9122199994</v>
      </c>
      <c r="E6" s="69">
        <v>58698</v>
      </c>
      <c r="F6" s="69"/>
      <c r="G6" s="87"/>
      <c r="H6" s="109">
        <v>6442920</v>
      </c>
      <c r="I6" s="42">
        <v>47446</v>
      </c>
      <c r="J6" s="42"/>
      <c r="L6" s="113"/>
      <c r="M6" s="113"/>
    </row>
    <row r="7" spans="3:13" s="3" customFormat="1" ht="18" customHeight="1" x14ac:dyDescent="0.3">
      <c r="C7" s="19" t="s">
        <v>76</v>
      </c>
      <c r="D7" s="110">
        <v>2279777.1865299996</v>
      </c>
      <c r="E7" s="72">
        <v>20016</v>
      </c>
      <c r="F7" s="72">
        <v>-69430</v>
      </c>
      <c r="G7" s="87"/>
      <c r="H7" s="110">
        <v>3058395</v>
      </c>
      <c r="I7" s="101">
        <v>75467</v>
      </c>
      <c r="J7" s="72">
        <v>-69430</v>
      </c>
      <c r="L7" s="113"/>
      <c r="M7" s="113"/>
    </row>
    <row r="8" spans="3:13" s="3" customFormat="1" x14ac:dyDescent="0.3">
      <c r="C8" s="19" t="s">
        <v>96</v>
      </c>
      <c r="D8" s="110">
        <v>1074458.4561500007</v>
      </c>
      <c r="E8" s="72">
        <v>-401</v>
      </c>
      <c r="F8" s="72"/>
      <c r="G8" s="87"/>
      <c r="H8" s="110">
        <v>1113368</v>
      </c>
      <c r="I8" s="101">
        <v>22689</v>
      </c>
      <c r="J8" s="101"/>
      <c r="L8" s="113"/>
      <c r="M8" s="113"/>
    </row>
    <row r="9" spans="3:13" s="3" customFormat="1" ht="18" customHeight="1" x14ac:dyDescent="0.3">
      <c r="C9" s="19" t="s">
        <v>49</v>
      </c>
      <c r="D9" s="110">
        <v>355124.16442000004</v>
      </c>
      <c r="E9" s="72">
        <v>46</v>
      </c>
      <c r="F9" s="72"/>
      <c r="G9" s="87"/>
      <c r="H9" s="110">
        <v>316975</v>
      </c>
      <c r="I9" s="101"/>
      <c r="J9" s="101"/>
      <c r="L9" s="113"/>
      <c r="M9" s="113"/>
    </row>
    <row r="10" spans="3:13" s="3" customFormat="1" ht="18" customHeight="1" x14ac:dyDescent="0.3">
      <c r="C10" s="21" t="s">
        <v>184</v>
      </c>
      <c r="D10" s="111">
        <v>58.3</v>
      </c>
      <c r="E10" s="70"/>
      <c r="F10" s="70"/>
      <c r="G10" s="87"/>
      <c r="H10" s="111">
        <v>58</v>
      </c>
      <c r="I10" s="43"/>
      <c r="J10" s="43"/>
      <c r="L10" s="113"/>
      <c r="M10" s="113"/>
    </row>
    <row r="11" spans="3:13" s="3" customFormat="1" ht="18" customHeight="1" x14ac:dyDescent="0.3">
      <c r="C11" s="4" t="s">
        <v>187</v>
      </c>
      <c r="D11" s="44">
        <f>SUM(D6:D10)</f>
        <v>9415963.01932</v>
      </c>
      <c r="E11" s="44">
        <f>SUM(E6:E10)</f>
        <v>78359</v>
      </c>
      <c r="F11" s="71">
        <f>SUM(F6:F10)</f>
        <v>-69430</v>
      </c>
      <c r="G11" s="98"/>
      <c r="H11" s="44">
        <f>SUM(H6:H10)</f>
        <v>10931716</v>
      </c>
      <c r="I11" s="44">
        <f>SUM(I6:I10)</f>
        <v>145602</v>
      </c>
      <c r="J11" s="71">
        <f>SUM(J6:J10)</f>
        <v>-69430</v>
      </c>
      <c r="M11" s="113"/>
    </row>
    <row r="12" spans="3:13" s="3" customFormat="1" ht="18" customHeight="1" x14ac:dyDescent="0.3">
      <c r="M12" s="113"/>
    </row>
    <row r="13" spans="3:13" x14ac:dyDescent="0.25">
      <c r="J13" s="86"/>
    </row>
    <row r="15" spans="3:13" x14ac:dyDescent="0.25">
      <c r="J15" s="86"/>
    </row>
    <row r="17" spans="10:10" x14ac:dyDescent="0.25">
      <c r="J17" s="86"/>
    </row>
  </sheetData>
  <mergeCells count="2">
    <mergeCell ref="D4:F4"/>
    <mergeCell ref="H4:J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r:id="rId1"/>
  <headerFooter>
    <oddFooter>&amp;R&amp;"Arial,Gras"&amp;10Note 3 - Bilan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6">
    <pageSetUpPr fitToPage="1"/>
  </sheetPr>
  <dimension ref="C2:F18"/>
  <sheetViews>
    <sheetView zoomScale="78" zoomScaleNormal="78" workbookViewId="0">
      <selection activeCell="D10" sqref="D10"/>
    </sheetView>
  </sheetViews>
  <sheetFormatPr defaultColWidth="11.44140625" defaultRowHeight="13.8" x14ac:dyDescent="0.25"/>
  <cols>
    <col min="1" max="2" width="11.44140625" style="1"/>
    <col min="3" max="3" width="92.88671875" style="1" customWidth="1"/>
    <col min="4" max="4" width="17.44140625" style="1" customWidth="1"/>
    <col min="5" max="5" width="0.88671875" style="1" customWidth="1"/>
    <col min="6" max="8" width="17.44140625" style="1" customWidth="1"/>
    <col min="9" max="16384" width="11.44140625" style="1"/>
  </cols>
  <sheetData>
    <row r="2" spans="3:6" x14ac:dyDescent="0.25">
      <c r="C2" s="126" t="s">
        <v>149</v>
      </c>
    </row>
    <row r="3" spans="3:6" ht="15.6" x14ac:dyDescent="0.3">
      <c r="C3" s="2"/>
      <c r="F3" s="66" t="s">
        <v>145</v>
      </c>
    </row>
    <row r="4" spans="3:6" s="3" customFormat="1" ht="15.75" customHeight="1" x14ac:dyDescent="0.3">
      <c r="C4" s="47"/>
      <c r="D4" s="62">
        <v>43100</v>
      </c>
      <c r="F4" s="62">
        <v>42735</v>
      </c>
    </row>
    <row r="5" spans="3:6" s="3" customFormat="1" ht="18" customHeight="1" x14ac:dyDescent="0.3">
      <c r="C5" s="18" t="s">
        <v>88</v>
      </c>
      <c r="D5" s="69">
        <v>764656.17020599917</v>
      </c>
      <c r="E5" s="46"/>
      <c r="F5" s="103">
        <v>130798.74026000012</v>
      </c>
    </row>
    <row r="6" spans="3:6" s="3" customFormat="1" ht="18" customHeight="1" x14ac:dyDescent="0.3">
      <c r="C6" s="19" t="s">
        <v>34</v>
      </c>
      <c r="D6" s="72">
        <v>27687073.185960002</v>
      </c>
      <c r="E6" s="46"/>
      <c r="F6" s="72">
        <v>25597036.187410001</v>
      </c>
    </row>
    <row r="7" spans="3:6" s="3" customFormat="1" ht="18" customHeight="1" x14ac:dyDescent="0.3">
      <c r="C7" s="21" t="s">
        <v>5</v>
      </c>
      <c r="D7" s="70"/>
      <c r="E7" s="46"/>
      <c r="F7" s="70">
        <v>805609.07573000004</v>
      </c>
    </row>
    <row r="8" spans="3:6" s="3" customFormat="1" ht="18" customHeight="1" x14ac:dyDescent="0.3">
      <c r="C8" s="4" t="s">
        <v>176</v>
      </c>
      <c r="D8" s="71">
        <f>D5+D6+D7</f>
        <v>28451729.356166001</v>
      </c>
      <c r="E8" s="46"/>
      <c r="F8" s="71">
        <v>26533444.003400002</v>
      </c>
    </row>
    <row r="9" spans="3:6" s="3" customFormat="1" ht="18" customHeight="1" x14ac:dyDescent="0.3">
      <c r="C9" s="3" t="s">
        <v>89</v>
      </c>
      <c r="D9" s="46"/>
      <c r="E9" s="46"/>
      <c r="F9" s="46">
        <v>0</v>
      </c>
    </row>
    <row r="10" spans="3:6" s="3" customFormat="1" ht="18" customHeight="1" x14ac:dyDescent="0.3">
      <c r="C10" s="4" t="s">
        <v>90</v>
      </c>
      <c r="D10" s="71">
        <f>D8-D9</f>
        <v>28451729.356166001</v>
      </c>
      <c r="E10" s="46"/>
      <c r="F10" s="71">
        <v>26533444.003400002</v>
      </c>
    </row>
    <row r="11" spans="3:6" x14ac:dyDescent="0.25">
      <c r="D11" s="84"/>
      <c r="E11" s="84"/>
      <c r="F11" s="84"/>
    </row>
    <row r="12" spans="3:6" x14ac:dyDescent="0.25">
      <c r="C12" s="126" t="s">
        <v>151</v>
      </c>
      <c r="D12" s="84"/>
      <c r="E12" s="84"/>
      <c r="F12" s="84"/>
    </row>
    <row r="13" spans="3:6" ht="15" customHeight="1" x14ac:dyDescent="0.3">
      <c r="C13" s="2"/>
      <c r="D13" s="84"/>
      <c r="E13" s="84"/>
      <c r="F13" s="85"/>
    </row>
    <row r="14" spans="3:6" s="3" customFormat="1" ht="15.75" customHeight="1" x14ac:dyDescent="0.3">
      <c r="C14" s="47"/>
      <c r="D14" s="62">
        <v>43100</v>
      </c>
      <c r="F14" s="62">
        <v>42735</v>
      </c>
    </row>
    <row r="15" spans="3:6" ht="18" customHeight="1" x14ac:dyDescent="0.25">
      <c r="C15" s="18" t="s">
        <v>88</v>
      </c>
      <c r="D15" s="69">
        <v>147688.45287999997</v>
      </c>
      <c r="E15" s="46"/>
      <c r="F15" s="69">
        <v>182740.87423000007</v>
      </c>
    </row>
    <row r="16" spans="3:6" ht="18" customHeight="1" x14ac:dyDescent="0.25">
      <c r="C16" s="19" t="s">
        <v>35</v>
      </c>
      <c r="D16" s="72">
        <v>50006.25</v>
      </c>
      <c r="E16" s="46"/>
      <c r="F16" s="72">
        <v>0</v>
      </c>
    </row>
    <row r="17" spans="3:6" ht="18" customHeight="1" x14ac:dyDescent="0.25">
      <c r="C17" s="21" t="s">
        <v>5</v>
      </c>
      <c r="D17" s="70"/>
      <c r="E17" s="46"/>
      <c r="F17" s="70">
        <v>363176.20384999964</v>
      </c>
    </row>
    <row r="18" spans="3:6" ht="18" customHeight="1" x14ac:dyDescent="0.25">
      <c r="C18" s="4" t="s">
        <v>175</v>
      </c>
      <c r="D18" s="71">
        <f>D15+D16+D17</f>
        <v>197694.70287999997</v>
      </c>
      <c r="E18" s="46"/>
      <c r="F18" s="71">
        <v>545917.07807999966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>
    <oddFooter>&amp;R&amp;"Arial,Gras"&amp;10Note 4 - Bilan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7">
    <pageSetUpPr fitToPage="1"/>
  </sheetPr>
  <dimension ref="C2:I22"/>
  <sheetViews>
    <sheetView zoomScale="78" zoomScaleNormal="78" workbookViewId="0">
      <selection activeCell="D15" sqref="D15"/>
    </sheetView>
  </sheetViews>
  <sheetFormatPr defaultColWidth="11.44140625" defaultRowHeight="13.8" x14ac:dyDescent="0.25"/>
  <cols>
    <col min="1" max="2" width="11.44140625" style="1"/>
    <col min="3" max="3" width="92.88671875" style="1" customWidth="1"/>
    <col min="4" max="4" width="17.44140625" style="1" customWidth="1"/>
    <col min="5" max="5" width="0.88671875" style="1" customWidth="1"/>
    <col min="6" max="7" width="17.44140625" style="1" customWidth="1"/>
    <col min="8" max="8" width="17.33203125" style="86" customWidth="1"/>
    <col min="9" max="9" width="18" style="1" customWidth="1"/>
    <col min="10" max="16384" width="11.44140625" style="1"/>
  </cols>
  <sheetData>
    <row r="2" spans="3:9" x14ac:dyDescent="0.25">
      <c r="C2" s="126" t="s">
        <v>150</v>
      </c>
    </row>
    <row r="3" spans="3:9" ht="15.6" x14ac:dyDescent="0.3">
      <c r="C3" s="2"/>
      <c r="F3" s="66" t="s">
        <v>145</v>
      </c>
    </row>
    <row r="4" spans="3:9" ht="15.6" x14ac:dyDescent="0.3">
      <c r="C4" s="61"/>
      <c r="D4" s="59">
        <v>43100</v>
      </c>
      <c r="F4" s="59">
        <v>42735</v>
      </c>
    </row>
    <row r="5" spans="3:9" s="3" customFormat="1" ht="18" customHeight="1" x14ac:dyDescent="0.3">
      <c r="C5" s="18" t="s">
        <v>3</v>
      </c>
      <c r="D5" s="32">
        <v>28616.927190000002</v>
      </c>
      <c r="F5" s="127">
        <v>27436.256690000002</v>
      </c>
      <c r="H5" s="87"/>
    </row>
    <row r="6" spans="3:9" s="3" customFormat="1" x14ac:dyDescent="0.3">
      <c r="C6" s="19" t="s">
        <v>4</v>
      </c>
      <c r="D6" s="33">
        <v>3776989.0896800007</v>
      </c>
      <c r="F6" s="33">
        <v>3084557.5945400004</v>
      </c>
      <c r="G6" s="34"/>
      <c r="H6" s="87"/>
    </row>
    <row r="7" spans="3:9" s="3" customFormat="1" ht="18" customHeight="1" x14ac:dyDescent="0.3">
      <c r="C7" s="19" t="s">
        <v>5</v>
      </c>
      <c r="D7" s="33">
        <v>-3.9999990460055418E-5</v>
      </c>
      <c r="F7" s="33">
        <v>719719.83608999953</v>
      </c>
      <c r="H7" s="87"/>
    </row>
    <row r="8" spans="3:9" s="3" customFormat="1" ht="18" customHeight="1" x14ac:dyDescent="0.3">
      <c r="C8" s="21" t="s">
        <v>6</v>
      </c>
      <c r="D8" s="39"/>
      <c r="F8" s="39"/>
      <c r="H8" s="87"/>
    </row>
    <row r="9" spans="3:9" s="3" customFormat="1" ht="18" customHeight="1" x14ac:dyDescent="0.3">
      <c r="C9" s="4" t="s">
        <v>91</v>
      </c>
      <c r="D9" s="40">
        <f>SUM(D5:D8)</f>
        <v>3805606.016830001</v>
      </c>
      <c r="F9" s="40">
        <f>SUM(F5:F8)</f>
        <v>3831713.68732</v>
      </c>
      <c r="H9" s="87"/>
    </row>
    <row r="10" spans="3:9" s="3" customFormat="1" ht="18" customHeight="1" x14ac:dyDescent="0.3">
      <c r="C10" s="3" t="s">
        <v>92</v>
      </c>
      <c r="D10" s="46">
        <v>-180463</v>
      </c>
      <c r="F10" s="46">
        <v>-162241</v>
      </c>
      <c r="H10" s="87"/>
    </row>
    <row r="11" spans="3:9" s="3" customFormat="1" ht="18" customHeight="1" x14ac:dyDescent="0.3">
      <c r="C11" s="4" t="s">
        <v>7</v>
      </c>
      <c r="D11" s="40">
        <f>D9+D10</f>
        <v>3625143.016830001</v>
      </c>
      <c r="F11" s="40">
        <f>F9+F10</f>
        <v>3669472.68732</v>
      </c>
      <c r="H11" s="87"/>
    </row>
    <row r="12" spans="3:9" s="3" customFormat="1" ht="18" customHeight="1" x14ac:dyDescent="0.3">
      <c r="H12" s="87"/>
    </row>
    <row r="13" spans="3:9" x14ac:dyDescent="0.25">
      <c r="C13" s="126" t="s">
        <v>152</v>
      </c>
      <c r="D13" s="86"/>
      <c r="F13" s="86"/>
      <c r="G13" s="86"/>
    </row>
    <row r="14" spans="3:9" ht="15.6" x14ac:dyDescent="0.25">
      <c r="C14" s="16"/>
      <c r="D14" s="3"/>
      <c r="E14" s="3"/>
      <c r="F14" s="66"/>
    </row>
    <row r="15" spans="3:9" ht="15.6" x14ac:dyDescent="0.25">
      <c r="C15" s="63"/>
      <c r="D15" s="62">
        <v>43100</v>
      </c>
      <c r="E15" s="3"/>
      <c r="F15" s="62">
        <v>42735</v>
      </c>
    </row>
    <row r="16" spans="3:9" ht="18" customHeight="1" x14ac:dyDescent="0.25">
      <c r="C16" s="18" t="s">
        <v>94</v>
      </c>
      <c r="D16" s="127">
        <v>17830527.825570006</v>
      </c>
      <c r="E16" s="3"/>
      <c r="F16" s="32">
        <v>16662300.374129996</v>
      </c>
      <c r="I16" s="86"/>
    </row>
    <row r="17" spans="3:9" ht="18" customHeight="1" x14ac:dyDescent="0.25">
      <c r="C17" s="19" t="s">
        <v>8</v>
      </c>
      <c r="D17" s="128">
        <v>269758.9398600001</v>
      </c>
      <c r="E17" s="3"/>
      <c r="F17" s="33">
        <v>1484425.1461399994</v>
      </c>
      <c r="I17" s="86"/>
    </row>
    <row r="18" spans="3:9" ht="18" customHeight="1" x14ac:dyDescent="0.25">
      <c r="C18" s="19" t="s">
        <v>9</v>
      </c>
      <c r="D18" s="128">
        <v>28509654.203609996</v>
      </c>
      <c r="E18" s="3"/>
      <c r="F18" s="33">
        <v>26359148.039449997</v>
      </c>
      <c r="I18" s="86"/>
    </row>
    <row r="19" spans="3:9" ht="18" customHeight="1" x14ac:dyDescent="0.25">
      <c r="C19" s="19" t="s">
        <v>10</v>
      </c>
      <c r="D19" s="128">
        <v>32572.799780000001</v>
      </c>
      <c r="E19" s="3"/>
      <c r="F19" s="33">
        <v>26353.445259999997</v>
      </c>
      <c r="I19" s="86"/>
    </row>
    <row r="20" spans="3:9" ht="18" customHeight="1" x14ac:dyDescent="0.25">
      <c r="C20" s="19" t="s">
        <v>5</v>
      </c>
      <c r="D20" s="128">
        <v>1209843.6870700007</v>
      </c>
      <c r="E20" s="3"/>
      <c r="F20" s="33">
        <v>507211.1788200002</v>
      </c>
      <c r="I20" s="86"/>
    </row>
    <row r="21" spans="3:9" ht="18" customHeight="1" x14ac:dyDescent="0.25">
      <c r="C21" s="21" t="s">
        <v>93</v>
      </c>
      <c r="D21" s="129">
        <v>25140.743230000004</v>
      </c>
      <c r="E21" s="3"/>
      <c r="F21" s="39">
        <v>18683.658279999992</v>
      </c>
      <c r="I21" s="86"/>
    </row>
    <row r="22" spans="3:9" ht="18" customHeight="1" x14ac:dyDescent="0.25">
      <c r="C22" s="4" t="s">
        <v>11</v>
      </c>
      <c r="D22" s="40">
        <f>SUM(D16:D21)</f>
        <v>47877498.19912</v>
      </c>
      <c r="E22" s="3"/>
      <c r="F22" s="40">
        <v>45058121.842079997</v>
      </c>
      <c r="I22" s="86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>
    <oddFooter>&amp;R&amp;"Arial,Gras"&amp;10Note 5 - Bilan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9">
    <pageSetUpPr fitToPage="1"/>
  </sheetPr>
  <dimension ref="C2:F14"/>
  <sheetViews>
    <sheetView zoomScale="78" zoomScaleNormal="78" workbookViewId="0">
      <selection activeCell="H9" sqref="H9"/>
    </sheetView>
  </sheetViews>
  <sheetFormatPr defaultColWidth="11.44140625" defaultRowHeight="13.8" x14ac:dyDescent="0.25"/>
  <cols>
    <col min="1" max="2" width="11.44140625" style="1"/>
    <col min="3" max="3" width="92.88671875" style="1" customWidth="1"/>
    <col min="4" max="4" width="17.44140625" style="1" customWidth="1"/>
    <col min="5" max="5" width="0.88671875" style="1" customWidth="1"/>
    <col min="6" max="6" width="17.44140625" style="1" customWidth="1"/>
    <col min="7" max="16384" width="11.44140625" style="1"/>
  </cols>
  <sheetData>
    <row r="2" spans="3:6" x14ac:dyDescent="0.25">
      <c r="C2" s="126" t="s">
        <v>189</v>
      </c>
    </row>
    <row r="3" spans="3:6" ht="15.6" x14ac:dyDescent="0.3">
      <c r="C3" s="2"/>
      <c r="F3" s="66" t="s">
        <v>145</v>
      </c>
    </row>
    <row r="4" spans="3:6" ht="15.6" x14ac:dyDescent="0.3">
      <c r="C4" s="61"/>
      <c r="D4" s="59">
        <v>43100</v>
      </c>
      <c r="E4" s="37"/>
      <c r="F4" s="59">
        <v>42735</v>
      </c>
    </row>
    <row r="5" spans="3:6" s="3" customFormat="1" ht="18" customHeight="1" x14ac:dyDescent="0.3">
      <c r="C5" s="4" t="s">
        <v>75</v>
      </c>
      <c r="D5" s="44">
        <f>SUM(D6:D7)</f>
        <v>2402497.6970273638</v>
      </c>
      <c r="E5" s="45"/>
      <c r="F5" s="44">
        <v>1405547.1283799999</v>
      </c>
    </row>
    <row r="6" spans="3:6" s="3" customFormat="1" ht="18" customHeight="1" x14ac:dyDescent="0.3">
      <c r="C6" s="18" t="s">
        <v>103</v>
      </c>
      <c r="D6" s="42">
        <v>2402497.6970273638</v>
      </c>
      <c r="E6" s="45"/>
      <c r="F6" s="42">
        <v>1405547.1283799999</v>
      </c>
    </row>
    <row r="7" spans="3:6" s="3" customFormat="1" ht="18" customHeight="1" x14ac:dyDescent="0.3">
      <c r="C7" s="21" t="s">
        <v>104</v>
      </c>
      <c r="D7" s="43"/>
      <c r="E7" s="45"/>
      <c r="F7" s="43"/>
    </row>
    <row r="8" spans="3:6" s="3" customFormat="1" ht="18" customHeight="1" x14ac:dyDescent="0.3">
      <c r="C8" s="4" t="s">
        <v>76</v>
      </c>
      <c r="D8" s="44">
        <f>D9+D10</f>
        <v>258960.27398</v>
      </c>
      <c r="E8" s="45"/>
      <c r="F8" s="44">
        <v>258935.79235</v>
      </c>
    </row>
    <row r="9" spans="3:6" s="3" customFormat="1" ht="18" customHeight="1" x14ac:dyDescent="0.3">
      <c r="C9" s="18" t="s">
        <v>77</v>
      </c>
      <c r="D9" s="42">
        <v>258960.27398</v>
      </c>
      <c r="E9" s="45"/>
      <c r="F9" s="42">
        <v>258935.79235</v>
      </c>
    </row>
    <row r="10" spans="3:6" s="3" customFormat="1" ht="18" customHeight="1" x14ac:dyDescent="0.3">
      <c r="C10" s="21" t="s">
        <v>78</v>
      </c>
      <c r="D10" s="43"/>
      <c r="E10" s="45"/>
      <c r="F10" s="43"/>
    </row>
    <row r="11" spans="3:6" s="3" customFormat="1" ht="18" customHeight="1" x14ac:dyDescent="0.3">
      <c r="C11" s="4" t="s">
        <v>0</v>
      </c>
      <c r="D11" s="44">
        <f>D5+D8</f>
        <v>2661457.9710073639</v>
      </c>
      <c r="E11" s="45"/>
      <c r="F11" s="44">
        <f>F5+F8</f>
        <v>1664482.9207299999</v>
      </c>
    </row>
    <row r="14" spans="3:6" ht="15.6" x14ac:dyDescent="0.3">
      <c r="C14" s="2"/>
    </row>
  </sheetData>
  <printOptions horizontalCentered="1" verticalCentered="1"/>
  <pageMargins left="0.47244094488188981" right="0.47244094488188981" top="0.39370078740157483" bottom="0.39370078740157483" header="0.31496062992125984" footer="0.31496062992125984"/>
  <pageSetup paperSize="9" orientation="landscape" r:id="rId1"/>
  <headerFooter>
    <oddFooter>&amp;R&amp;"Arial,Gras"&amp;10Note 6 - Bilan</oddFooter>
  </headerFooter>
  <ignoredErrors>
    <ignoredError sqref="E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pageSetUpPr fitToPage="1"/>
  </sheetPr>
  <dimension ref="C2:I10"/>
  <sheetViews>
    <sheetView zoomScale="78" zoomScaleNormal="78" workbookViewId="0">
      <selection activeCell="D5" sqref="D5:D6"/>
    </sheetView>
  </sheetViews>
  <sheetFormatPr defaultColWidth="11.44140625" defaultRowHeight="13.8" x14ac:dyDescent="0.25"/>
  <cols>
    <col min="1" max="2" width="11.44140625" style="1"/>
    <col min="3" max="3" width="92.88671875" style="1" customWidth="1"/>
    <col min="4" max="4" width="17.44140625" style="1" customWidth="1"/>
    <col min="5" max="5" width="0.88671875" style="1" customWidth="1"/>
    <col min="6" max="6" width="17.44140625" style="1" customWidth="1"/>
    <col min="7" max="7" width="11.44140625" style="1"/>
    <col min="8" max="9" width="11.44140625" style="86"/>
    <col min="10" max="16384" width="11.44140625" style="1"/>
  </cols>
  <sheetData>
    <row r="2" spans="3:9" x14ac:dyDescent="0.25">
      <c r="C2" s="126" t="s">
        <v>154</v>
      </c>
    </row>
    <row r="3" spans="3:9" ht="15.6" x14ac:dyDescent="0.3">
      <c r="C3" s="2"/>
      <c r="F3" s="66" t="s">
        <v>145</v>
      </c>
    </row>
    <row r="4" spans="3:9" ht="15.6" x14ac:dyDescent="0.3">
      <c r="C4" s="61"/>
      <c r="D4" s="59">
        <v>43100</v>
      </c>
      <c r="E4" s="37"/>
      <c r="F4" s="59">
        <v>42735</v>
      </c>
    </row>
    <row r="5" spans="3:9" s="3" customFormat="1" ht="18" customHeight="1" x14ac:dyDescent="0.3">
      <c r="C5" s="18" t="s">
        <v>12</v>
      </c>
      <c r="D5" s="69">
        <v>326956</v>
      </c>
      <c r="E5" s="6"/>
      <c r="F5" s="69">
        <v>263250</v>
      </c>
      <c r="H5" s="87"/>
      <c r="I5" s="87"/>
    </row>
    <row r="6" spans="3:9" s="3" customFormat="1" ht="18" customHeight="1" x14ac:dyDescent="0.3">
      <c r="C6" s="21" t="s">
        <v>13</v>
      </c>
      <c r="D6" s="70">
        <v>171657</v>
      </c>
      <c r="E6" s="6"/>
      <c r="F6" s="70">
        <v>109760</v>
      </c>
      <c r="H6" s="87"/>
      <c r="I6" s="87"/>
    </row>
    <row r="7" spans="3:9" s="3" customFormat="1" ht="18" customHeight="1" x14ac:dyDescent="0.3">
      <c r="C7" s="4" t="s">
        <v>14</v>
      </c>
      <c r="D7" s="71">
        <f>SUM(D5:D6)</f>
        <v>498613</v>
      </c>
      <c r="E7" s="6"/>
      <c r="F7" s="71">
        <f>SUM(F5:F6)</f>
        <v>373010</v>
      </c>
      <c r="H7" s="87"/>
      <c r="I7" s="87"/>
    </row>
    <row r="8" spans="3:9" s="3" customFormat="1" ht="18" customHeight="1" x14ac:dyDescent="0.3">
      <c r="C8" s="18" t="s">
        <v>12</v>
      </c>
      <c r="D8" s="69">
        <v>109757</v>
      </c>
      <c r="E8" s="6"/>
      <c r="F8" s="69">
        <v>231320</v>
      </c>
      <c r="H8" s="87"/>
      <c r="I8" s="87"/>
    </row>
    <row r="9" spans="3:9" s="3" customFormat="1" ht="18" customHeight="1" x14ac:dyDescent="0.3">
      <c r="C9" s="21" t="s">
        <v>13</v>
      </c>
      <c r="D9" s="70">
        <v>155824</v>
      </c>
      <c r="E9" s="6"/>
      <c r="F9" s="70">
        <v>104950</v>
      </c>
      <c r="H9" s="87"/>
      <c r="I9" s="87"/>
    </row>
    <row r="10" spans="3:9" s="3" customFormat="1" ht="18" customHeight="1" x14ac:dyDescent="0.3">
      <c r="C10" s="4" t="s">
        <v>15</v>
      </c>
      <c r="D10" s="71">
        <f>SUM(D8:D9)</f>
        <v>265581</v>
      </c>
      <c r="E10" s="6"/>
      <c r="F10" s="71">
        <f>SUM(F8:F9)</f>
        <v>336270</v>
      </c>
      <c r="H10" s="87"/>
      <c r="I10" s="87"/>
    </row>
  </sheetData>
  <printOptions horizontalCentered="1" verticalCentered="1"/>
  <pageMargins left="0.47244094488188981" right="0.47244094488188981" top="0.39370078740157483" bottom="0.39370078740157483" header="0.31496062992125984" footer="0.31496062992125984"/>
  <pageSetup paperSize="9" orientation="landscape" r:id="rId1"/>
  <headerFooter>
    <oddFooter>&amp;R&amp;"Arial,Gras"&amp;10Note 7 - Bilan</oddFooter>
  </headerFooter>
  <ignoredErrors>
    <ignoredError sqref="E10" evalError="1"/>
    <ignoredError sqref="D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1">
    <pageSetUpPr fitToPage="1"/>
  </sheetPr>
  <dimension ref="C2:I32"/>
  <sheetViews>
    <sheetView zoomScale="78" zoomScaleNormal="78" workbookViewId="0">
      <selection activeCell="I10" sqref="I10"/>
    </sheetView>
  </sheetViews>
  <sheetFormatPr defaultColWidth="11.44140625" defaultRowHeight="13.8" x14ac:dyDescent="0.25"/>
  <cols>
    <col min="1" max="2" width="11.44140625" style="1"/>
    <col min="3" max="3" width="92.88671875" style="1" customWidth="1"/>
    <col min="4" max="4" width="17.44140625" style="1" customWidth="1"/>
    <col min="5" max="5" width="0.88671875" style="1" customWidth="1"/>
    <col min="6" max="6" width="17.44140625" style="1" customWidth="1"/>
    <col min="7" max="16384" width="11.44140625" style="1"/>
  </cols>
  <sheetData>
    <row r="2" spans="3:6" x14ac:dyDescent="0.25">
      <c r="C2" s="126" t="s">
        <v>155</v>
      </c>
    </row>
    <row r="3" spans="3:6" ht="15.6" x14ac:dyDescent="0.3">
      <c r="C3" s="2"/>
      <c r="F3" s="66" t="s">
        <v>145</v>
      </c>
    </row>
    <row r="4" spans="3:6" ht="15.6" x14ac:dyDescent="0.3">
      <c r="C4" s="61"/>
      <c r="D4" s="67">
        <v>43100</v>
      </c>
      <c r="E4" s="37"/>
      <c r="F4" s="67">
        <v>42735</v>
      </c>
    </row>
    <row r="5" spans="3:6" s="3" customFormat="1" ht="18" customHeight="1" x14ac:dyDescent="0.3">
      <c r="C5" s="18" t="s">
        <v>105</v>
      </c>
      <c r="D5" s="69">
        <v>549.70000000000005</v>
      </c>
      <c r="E5" s="6"/>
      <c r="F5" s="69">
        <v>321.7</v>
      </c>
    </row>
    <row r="6" spans="3:6" s="3" customFormat="1" ht="18" customHeight="1" x14ac:dyDescent="0.3">
      <c r="C6" s="19" t="s">
        <v>106</v>
      </c>
      <c r="D6" s="72"/>
      <c r="E6" s="6"/>
      <c r="F6" s="72">
        <v>0</v>
      </c>
    </row>
    <row r="7" spans="3:6" s="3" customFormat="1" ht="18" hidden="1" customHeight="1" x14ac:dyDescent="0.3">
      <c r="C7" s="19" t="s">
        <v>107</v>
      </c>
      <c r="D7" s="72"/>
      <c r="E7" s="6"/>
      <c r="F7" s="72"/>
    </row>
    <row r="8" spans="3:6" s="3" customFormat="1" ht="18" hidden="1" customHeight="1" x14ac:dyDescent="0.3">
      <c r="C8" s="19" t="s">
        <v>108</v>
      </c>
      <c r="D8" s="72"/>
      <c r="E8" s="6"/>
      <c r="F8" s="72"/>
    </row>
    <row r="9" spans="3:6" s="3" customFormat="1" ht="18" customHeight="1" x14ac:dyDescent="0.3">
      <c r="C9" s="19" t="s">
        <v>109</v>
      </c>
      <c r="D9" s="72">
        <v>108572.53624877801</v>
      </c>
      <c r="E9" s="6"/>
      <c r="F9" s="72">
        <v>100704.98454000002</v>
      </c>
    </row>
    <row r="10" spans="3:6" s="3" customFormat="1" ht="18" customHeight="1" x14ac:dyDescent="0.3">
      <c r="C10" s="19" t="s">
        <v>156</v>
      </c>
      <c r="D10" s="72">
        <v>1404672.6522500375</v>
      </c>
      <c r="E10" s="6"/>
      <c r="F10" s="72">
        <v>1245423.1953100001</v>
      </c>
    </row>
    <row r="11" spans="3:6" s="3" customFormat="1" ht="18" customHeight="1" x14ac:dyDescent="0.3">
      <c r="C11" s="4" t="s">
        <v>110</v>
      </c>
      <c r="D11" s="97">
        <f>SUM(D5:D10)</f>
        <v>1513794.8884988155</v>
      </c>
      <c r="E11" s="6"/>
      <c r="F11" s="71">
        <f>SUM(F5:F10)</f>
        <v>1346449.8798500001</v>
      </c>
    </row>
    <row r="12" spans="3:6" s="3" customFormat="1" ht="18" customHeight="1" x14ac:dyDescent="0.3">
      <c r="C12" s="18" t="s">
        <v>111</v>
      </c>
      <c r="D12" s="69"/>
      <c r="E12" s="6"/>
      <c r="F12" s="69"/>
    </row>
    <row r="13" spans="3:6" s="3" customFormat="1" ht="18" customHeight="1" x14ac:dyDescent="0.3">
      <c r="C13" s="19" t="s">
        <v>106</v>
      </c>
      <c r="D13" s="72">
        <v>0</v>
      </c>
      <c r="E13" s="6"/>
      <c r="F13" s="72">
        <v>0</v>
      </c>
    </row>
    <row r="14" spans="3:6" s="3" customFormat="1" ht="18" hidden="1" customHeight="1" x14ac:dyDescent="0.3">
      <c r="C14" s="19" t="s">
        <v>107</v>
      </c>
      <c r="D14" s="72"/>
      <c r="E14" s="6"/>
      <c r="F14" s="72"/>
    </row>
    <row r="15" spans="3:6" s="3" customFormat="1" ht="18" customHeight="1" x14ac:dyDescent="0.3">
      <c r="C15" s="19" t="s">
        <v>112</v>
      </c>
      <c r="D15" s="96">
        <v>206950.21130000005</v>
      </c>
      <c r="E15" s="6"/>
      <c r="F15" s="72">
        <v>260557.92131999999</v>
      </c>
    </row>
    <row r="16" spans="3:6" s="3" customFormat="1" ht="18" customHeight="1" x14ac:dyDescent="0.3">
      <c r="C16" s="21" t="s">
        <v>113</v>
      </c>
      <c r="D16" s="70">
        <v>730642</v>
      </c>
      <c r="E16" s="6"/>
      <c r="F16" s="70">
        <v>371307.66335999803</v>
      </c>
    </row>
    <row r="17" spans="3:9" s="3" customFormat="1" ht="18" customHeight="1" x14ac:dyDescent="0.3">
      <c r="C17" s="4" t="s">
        <v>114</v>
      </c>
      <c r="D17" s="97">
        <f>SUM(D12:D16)</f>
        <v>937592.21130000008</v>
      </c>
      <c r="E17" s="6"/>
      <c r="F17" s="71">
        <f>SUM(F12:F16)</f>
        <v>631865.58467999799</v>
      </c>
      <c r="I17" s="46"/>
    </row>
    <row r="20" spans="3:9" x14ac:dyDescent="0.25">
      <c r="D20" s="95"/>
      <c r="F20" s="60"/>
    </row>
    <row r="21" spans="3:9" x14ac:dyDescent="0.25">
      <c r="D21" s="95"/>
      <c r="F21" s="60"/>
    </row>
    <row r="22" spans="3:9" x14ac:dyDescent="0.25">
      <c r="D22" s="95"/>
      <c r="F22" s="60"/>
    </row>
    <row r="23" spans="3:9" x14ac:dyDescent="0.25">
      <c r="D23" s="95"/>
      <c r="F23" s="60"/>
    </row>
    <row r="24" spans="3:9" x14ac:dyDescent="0.25">
      <c r="D24" s="95"/>
      <c r="F24" s="60"/>
    </row>
    <row r="25" spans="3:9" x14ac:dyDescent="0.25">
      <c r="D25" s="95"/>
      <c r="F25" s="60"/>
    </row>
    <row r="26" spans="3:9" x14ac:dyDescent="0.25">
      <c r="D26" s="95"/>
      <c r="F26" s="60"/>
    </row>
    <row r="27" spans="3:9" x14ac:dyDescent="0.25">
      <c r="D27" s="95"/>
      <c r="F27" s="60"/>
    </row>
    <row r="28" spans="3:9" x14ac:dyDescent="0.25">
      <c r="D28" s="95"/>
      <c r="F28" s="60"/>
    </row>
    <row r="29" spans="3:9" x14ac:dyDescent="0.25">
      <c r="D29" s="95"/>
      <c r="F29" s="60"/>
    </row>
    <row r="30" spans="3:9" x14ac:dyDescent="0.25">
      <c r="D30" s="95"/>
      <c r="F30" s="60"/>
    </row>
    <row r="31" spans="3:9" x14ac:dyDescent="0.25">
      <c r="D31" s="95"/>
      <c r="F31" s="60"/>
    </row>
    <row r="32" spans="3:9" x14ac:dyDescent="0.25">
      <c r="D32" s="95"/>
      <c r="F32" s="60"/>
    </row>
  </sheetData>
  <printOptions horizontalCentered="1" verticalCentered="1"/>
  <pageMargins left="0.47244094488188981" right="0.47244094488188981" top="0.39370078740157483" bottom="0.39370078740157483" header="0.31496062992125984" footer="0.31496062992125984"/>
  <pageSetup paperSize="9" orientation="landscape" r:id="rId1"/>
  <headerFooter>
    <oddFooter>&amp;R&amp;"Arial,Gras"&amp;10Note 8 - Bilan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2">
    <pageSetUpPr fitToPage="1"/>
  </sheetPr>
  <dimension ref="C2:N15"/>
  <sheetViews>
    <sheetView zoomScale="78" zoomScaleNormal="78" workbookViewId="0">
      <selection activeCell="H4" sqref="H4:J4"/>
    </sheetView>
  </sheetViews>
  <sheetFormatPr defaultColWidth="11.44140625" defaultRowHeight="13.8" x14ac:dyDescent="0.25"/>
  <cols>
    <col min="1" max="2" width="11.44140625" style="1"/>
    <col min="3" max="3" width="49" style="1" customWidth="1"/>
    <col min="4" max="6" width="17.44140625" style="1" customWidth="1"/>
    <col min="7" max="7" width="0.88671875" style="1" customWidth="1"/>
    <col min="8" max="10" width="17.44140625" style="1" customWidth="1"/>
    <col min="11" max="12" width="11.44140625" style="1"/>
    <col min="13" max="14" width="11.44140625" style="86"/>
    <col min="15" max="16384" width="11.44140625" style="1"/>
  </cols>
  <sheetData>
    <row r="2" spans="3:14" ht="15.6" x14ac:dyDescent="0.3">
      <c r="C2" s="126" t="s">
        <v>179</v>
      </c>
      <c r="D2" s="2"/>
      <c r="E2" s="2"/>
    </row>
    <row r="3" spans="3:14" ht="15.6" x14ac:dyDescent="0.3">
      <c r="C3" s="2"/>
      <c r="D3" s="2"/>
      <c r="E3" s="2"/>
      <c r="J3" s="66" t="s">
        <v>145</v>
      </c>
    </row>
    <row r="4" spans="3:14" ht="15.6" x14ac:dyDescent="0.3">
      <c r="C4" s="61"/>
      <c r="D4" s="195">
        <v>43100</v>
      </c>
      <c r="E4" s="195"/>
      <c r="F4" s="195"/>
      <c r="H4" s="195">
        <v>42735</v>
      </c>
      <c r="I4" s="195"/>
      <c r="J4" s="195"/>
    </row>
    <row r="5" spans="3:14" s="17" customFormat="1" ht="63.75" customHeight="1" x14ac:dyDescent="0.3">
      <c r="C5" s="24"/>
      <c r="D5" s="24" t="s">
        <v>122</v>
      </c>
      <c r="E5" s="24" t="s">
        <v>123</v>
      </c>
      <c r="F5" s="24" t="s">
        <v>124</v>
      </c>
      <c r="G5" s="23"/>
      <c r="H5" s="24" t="s">
        <v>122</v>
      </c>
      <c r="I5" s="24" t="s">
        <v>123</v>
      </c>
      <c r="J5" s="24" t="s">
        <v>124</v>
      </c>
      <c r="M5" s="192"/>
      <c r="N5" s="192"/>
    </row>
    <row r="6" spans="3:14" s="3" customFormat="1" ht="18" customHeight="1" x14ac:dyDescent="0.3">
      <c r="C6" s="19" t="s">
        <v>115</v>
      </c>
      <c r="D6" s="96">
        <v>2664.1782400000002</v>
      </c>
      <c r="E6" s="96">
        <v>-1451.36662</v>
      </c>
      <c r="F6" s="72">
        <v>1212.8116200000002</v>
      </c>
      <c r="G6" s="6"/>
      <c r="H6" s="96">
        <v>2664</v>
      </c>
      <c r="I6" s="96">
        <v>-1185</v>
      </c>
      <c r="J6" s="96">
        <v>1479</v>
      </c>
      <c r="M6" s="87"/>
      <c r="N6" s="87"/>
    </row>
    <row r="7" spans="3:14" s="3" customFormat="1" ht="18" customHeight="1" x14ac:dyDescent="0.3">
      <c r="C7" s="19" t="s">
        <v>116</v>
      </c>
      <c r="D7" s="96">
        <v>375605.89971000003</v>
      </c>
      <c r="E7" s="96">
        <v>-244864</v>
      </c>
      <c r="F7" s="72">
        <v>130742</v>
      </c>
      <c r="G7" s="6"/>
      <c r="H7" s="96">
        <v>477537</v>
      </c>
      <c r="I7" s="96">
        <v>-257071</v>
      </c>
      <c r="J7" s="96">
        <v>220466</v>
      </c>
      <c r="L7" s="87"/>
      <c r="M7" s="87"/>
      <c r="N7" s="87"/>
    </row>
    <row r="8" spans="3:14" s="3" customFormat="1" ht="18" customHeight="1" x14ac:dyDescent="0.3">
      <c r="C8" s="19" t="s">
        <v>117</v>
      </c>
      <c r="D8" s="96"/>
      <c r="E8" s="96"/>
      <c r="F8" s="72">
        <v>0</v>
      </c>
      <c r="G8" s="6"/>
      <c r="H8" s="96"/>
      <c r="I8" s="96"/>
      <c r="J8" s="96">
        <v>0</v>
      </c>
      <c r="L8" s="87"/>
      <c r="M8" s="87"/>
      <c r="N8" s="87"/>
    </row>
    <row r="9" spans="3:14" s="3" customFormat="1" ht="18" customHeight="1" x14ac:dyDescent="0.3">
      <c r="C9" s="21" t="s">
        <v>118</v>
      </c>
      <c r="D9" s="104">
        <v>216617.2548116667</v>
      </c>
      <c r="E9" s="104">
        <v>-56484.735828302379</v>
      </c>
      <c r="F9" s="72">
        <v>160132.51898336434</v>
      </c>
      <c r="G9" s="6"/>
      <c r="H9" s="104">
        <v>50537</v>
      </c>
      <c r="I9" s="104"/>
      <c r="J9" s="96">
        <v>50537</v>
      </c>
      <c r="L9" s="87"/>
      <c r="M9" s="87"/>
      <c r="N9" s="87"/>
    </row>
    <row r="10" spans="3:14" s="3" customFormat="1" ht="18" customHeight="1" x14ac:dyDescent="0.3">
      <c r="C10" s="4" t="s">
        <v>177</v>
      </c>
      <c r="D10" s="97">
        <v>594887.33276166674</v>
      </c>
      <c r="E10" s="97">
        <v>-302800</v>
      </c>
      <c r="F10" s="97">
        <v>292087</v>
      </c>
      <c r="G10" s="6"/>
      <c r="H10" s="97">
        <v>530738</v>
      </c>
      <c r="I10" s="97">
        <v>-258256</v>
      </c>
      <c r="J10" s="97">
        <v>272482</v>
      </c>
      <c r="L10" s="87"/>
      <c r="M10" s="87"/>
      <c r="N10" s="87"/>
    </row>
    <row r="11" spans="3:14" s="3" customFormat="1" ht="18" customHeight="1" x14ac:dyDescent="0.3">
      <c r="C11" s="19" t="s">
        <v>119</v>
      </c>
      <c r="D11" s="96">
        <v>55061.192739999991</v>
      </c>
      <c r="E11" s="72">
        <v>-18463.692337671237</v>
      </c>
      <c r="F11" s="72">
        <v>36597.500402328755</v>
      </c>
      <c r="G11" s="6"/>
      <c r="H11" s="72">
        <v>31704</v>
      </c>
      <c r="I11" s="72">
        <v>10002</v>
      </c>
      <c r="J11" s="72">
        <v>21702</v>
      </c>
      <c r="M11" s="87"/>
      <c r="N11" s="87"/>
    </row>
    <row r="12" spans="3:14" s="3" customFormat="1" ht="18" customHeight="1" x14ac:dyDescent="0.3">
      <c r="C12" s="19" t="s">
        <v>120</v>
      </c>
      <c r="D12" s="72"/>
      <c r="E12" s="72"/>
      <c r="F12" s="72"/>
      <c r="G12" s="6"/>
      <c r="H12" s="72"/>
      <c r="I12" s="72"/>
      <c r="J12" s="72">
        <v>0</v>
      </c>
      <c r="L12" s="87"/>
      <c r="M12" s="87"/>
      <c r="N12" s="87"/>
    </row>
    <row r="13" spans="3:14" s="3" customFormat="1" ht="18" customHeight="1" x14ac:dyDescent="0.3">
      <c r="C13" s="19" t="s">
        <v>121</v>
      </c>
      <c r="D13" s="96">
        <v>536513.728</v>
      </c>
      <c r="E13" s="72">
        <v>0</v>
      </c>
      <c r="F13" s="72">
        <v>536513.728</v>
      </c>
      <c r="G13" s="6"/>
      <c r="H13" s="72">
        <v>536002</v>
      </c>
      <c r="I13" s="72">
        <v>0</v>
      </c>
      <c r="J13" s="72">
        <v>536002</v>
      </c>
      <c r="M13" s="87"/>
      <c r="N13" s="87"/>
    </row>
    <row r="14" spans="3:14" s="3" customFormat="1" ht="18" customHeight="1" x14ac:dyDescent="0.3">
      <c r="C14" s="152" t="s">
        <v>217</v>
      </c>
      <c r="D14" s="153">
        <v>536000</v>
      </c>
      <c r="E14" s="154"/>
      <c r="F14" s="154">
        <v>536000</v>
      </c>
      <c r="G14" s="6"/>
      <c r="H14" s="154">
        <v>536000</v>
      </c>
      <c r="I14" s="154"/>
      <c r="J14" s="154">
        <v>536000</v>
      </c>
      <c r="M14" s="87"/>
      <c r="N14" s="87"/>
    </row>
    <row r="15" spans="3:14" s="3" customFormat="1" ht="18" customHeight="1" x14ac:dyDescent="0.3">
      <c r="C15" s="4" t="s">
        <v>178</v>
      </c>
      <c r="D15" s="71">
        <v>591574.92073999997</v>
      </c>
      <c r="E15" s="71">
        <v>-18463.692337671237</v>
      </c>
      <c r="F15" s="97">
        <v>573111.22840232868</v>
      </c>
      <c r="G15" s="6"/>
      <c r="H15" s="71">
        <v>567706</v>
      </c>
      <c r="I15" s="71">
        <v>10002</v>
      </c>
      <c r="J15" s="71">
        <v>557704</v>
      </c>
      <c r="M15" s="87"/>
      <c r="N15" s="87"/>
    </row>
  </sheetData>
  <mergeCells count="2">
    <mergeCell ref="D4:F4"/>
    <mergeCell ref="H4:J4"/>
  </mergeCells>
  <printOptions horizontalCentered="1" verticalCentered="1"/>
  <pageMargins left="0.47244094488188981" right="0.47244094488188981" top="0.39370078740157483" bottom="0.39370078740157483" header="0.31496062992125984" footer="0.31496062992125984"/>
  <pageSetup paperSize="9" scale="88" orientation="landscape" r:id="rId1"/>
  <headerFooter>
    <oddFooter>&amp;R&amp;"Arial,Gras"&amp;10Note 9 - Bilan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B note 1</vt:lpstr>
      <vt:lpstr>B note 2</vt:lpstr>
      <vt:lpstr>B note 3</vt:lpstr>
      <vt:lpstr>B note 4</vt:lpstr>
      <vt:lpstr>B note 5</vt:lpstr>
      <vt:lpstr>B note 6</vt:lpstr>
      <vt:lpstr>B note 7</vt:lpstr>
      <vt:lpstr>B note 8</vt:lpstr>
      <vt:lpstr>B note 9</vt:lpstr>
      <vt:lpstr>B note 10</vt:lpstr>
      <vt:lpstr>B note 11</vt:lpstr>
      <vt:lpstr>B note 12</vt:lpstr>
      <vt:lpstr>B note 13</vt:lpstr>
      <vt:lpstr>CR note 1</vt:lpstr>
      <vt:lpstr>CR note 2</vt:lpstr>
      <vt:lpstr>CR note 3</vt:lpstr>
      <vt:lpstr>CR note 4</vt:lpstr>
      <vt:lpstr>CR note 5</vt:lpstr>
      <vt:lpstr>CR note 6</vt:lpstr>
      <vt:lpstr>CR note 7</vt:lpstr>
      <vt:lpstr>CR note 8</vt:lpstr>
      <vt:lpstr>CR note 9</vt:lpstr>
      <vt:lpstr>'B note 1'!Print_Area</vt:lpstr>
      <vt:lpstr>'B note 10'!Print_Area</vt:lpstr>
      <vt:lpstr>'B note 11'!Print_Area</vt:lpstr>
      <vt:lpstr>'B note 12'!Print_Area</vt:lpstr>
      <vt:lpstr>'B note 2'!Print_Area</vt:lpstr>
      <vt:lpstr>'B note 3'!Print_Area</vt:lpstr>
      <vt:lpstr>'B note 4'!Print_Area</vt:lpstr>
      <vt:lpstr>'B note 5'!Print_Area</vt:lpstr>
      <vt:lpstr>'B note 6'!Print_Area</vt:lpstr>
      <vt:lpstr>'B note 7'!Print_Area</vt:lpstr>
      <vt:lpstr>'B note 8'!Print_Area</vt:lpstr>
      <vt:lpstr>'B note 9'!Print_Area</vt:lpstr>
      <vt:lpstr>'CR note 1'!Print_Area</vt:lpstr>
      <vt:lpstr>'CR note 2'!Print_Area</vt:lpstr>
      <vt:lpstr>'CR note 3'!Print_Area</vt:lpstr>
      <vt:lpstr>'CR note 4'!Print_Area</vt:lpstr>
      <vt:lpstr>'CR note 5'!Print_Area</vt:lpstr>
      <vt:lpstr>'CR note 6'!Print_Area</vt:lpstr>
      <vt:lpstr>'CR note 7'!Print_Area</vt:lpstr>
      <vt:lpstr>'CR note 8'!Print_Area</vt:lpstr>
      <vt:lpstr>'CR note 9'!Print_Area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Naoufel</cp:lastModifiedBy>
  <cp:lastPrinted>2018-07-31T10:59:30Z</cp:lastPrinted>
  <dcterms:created xsi:type="dcterms:W3CDTF">2016-05-17T13:40:46Z</dcterms:created>
  <dcterms:modified xsi:type="dcterms:W3CDTF">2018-07-31T11:03:09Z</dcterms:modified>
</cp:coreProperties>
</file>